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Companies &amp; Institiutes\Sorush Sabz Alborz\فرمولاسیون، بازاریابی و فروش\SSA Site info 1400.05.26\دام\ابزارهای کاربردی\"/>
    </mc:Choice>
  </mc:AlternateContent>
  <xr:revisionPtr revIDLastSave="0" documentId="8_{E5675684-CF71-4EC1-9279-932EEFFE0CE2}" xr6:coauthVersionLast="47" xr6:coauthVersionMax="47" xr10:uidLastSave="{00000000-0000-0000-0000-000000000000}"/>
  <bookViews>
    <workbookView xWindow="-120" yWindow="-120" windowWidth="20730" windowHeight="11160" xr2:uid="{00000000-000D-0000-FFFF-FFFF00000000}"/>
  </bookViews>
  <sheets>
    <sheet name="راهنمای استفاده از نرم افزار" sheetId="9" r:id="rId1"/>
    <sheet name="ورود اطلاعات" sheetId="3" r:id="rId2"/>
    <sheet name="نمودار" sheetId="7" r:id="rId3"/>
    <sheet name="محاسبات" sheetId="2" r:id="rId4"/>
  </sheets>
  <calcPr calcId="191029"/>
</workbook>
</file>

<file path=xl/calcChain.xml><?xml version="1.0" encoding="utf-8"?>
<calcChain xmlns="http://schemas.openxmlformats.org/spreadsheetml/2006/main">
  <c r="D47" i="3" l="1"/>
  <c r="D46" i="3"/>
  <c r="D44" i="3"/>
  <c r="B111" i="2" l="1"/>
  <c r="A110" i="2"/>
  <c r="D45" i="3"/>
  <c r="F40" i="3"/>
  <c r="M93" i="2"/>
  <c r="C28" i="2"/>
  <c r="D28" i="2"/>
  <c r="N93" i="2"/>
  <c r="M94" i="2"/>
  <c r="N94" i="2" s="1"/>
  <c r="M95" i="2"/>
  <c r="N95" i="2"/>
  <c r="M96" i="2"/>
  <c r="N96" i="2" s="1"/>
  <c r="M97" i="2"/>
  <c r="N97" i="2"/>
  <c r="M91" i="2"/>
  <c r="N91" i="2" s="1"/>
  <c r="M85" i="2"/>
  <c r="N85" i="2"/>
  <c r="H93" i="2"/>
  <c r="I93" i="2" s="1"/>
  <c r="H94" i="2"/>
  <c r="I94" i="2"/>
  <c r="H95" i="2"/>
  <c r="I95" i="2" s="1"/>
  <c r="H96" i="2"/>
  <c r="I96" i="2"/>
  <c r="H97" i="2"/>
  <c r="I97" i="2" s="1"/>
  <c r="H91" i="2"/>
  <c r="I91" i="2"/>
  <c r="H85" i="2"/>
  <c r="I85" i="2" s="1"/>
  <c r="Q97" i="2"/>
  <c r="R97" i="2" s="1"/>
  <c r="S97" i="2" s="1"/>
  <c r="Q91" i="2"/>
  <c r="R91" i="2" s="1"/>
  <c r="S91" i="2" s="1"/>
  <c r="Q85" i="2"/>
  <c r="R85" i="2" s="1"/>
  <c r="S85" i="2" s="1"/>
  <c r="C97" i="2"/>
  <c r="D97" i="2"/>
  <c r="C91" i="2"/>
  <c r="D91" i="2" s="1"/>
  <c r="C85" i="2"/>
  <c r="D85" i="2"/>
  <c r="Q93" i="2"/>
  <c r="R93" i="2" s="1"/>
  <c r="S93" i="2" s="1"/>
  <c r="Q94" i="2"/>
  <c r="R94" i="2" s="1"/>
  <c r="S94" i="2" s="1"/>
  <c r="Q95" i="2"/>
  <c r="R95" i="2" s="1"/>
  <c r="S95" i="2" s="1"/>
  <c r="Q96" i="2"/>
  <c r="R96" i="2" s="1"/>
  <c r="S96" i="2" s="1"/>
  <c r="Q90" i="2"/>
  <c r="R90" i="2" s="1"/>
  <c r="Q81" i="2"/>
  <c r="R81" i="2" s="1"/>
  <c r="S81" i="2" s="1"/>
  <c r="Q82" i="2"/>
  <c r="R82" i="2" s="1"/>
  <c r="S82" i="2" s="1"/>
  <c r="Q83" i="2"/>
  <c r="R83" i="2" s="1"/>
  <c r="S83" i="2" s="1"/>
  <c r="Q84" i="2"/>
  <c r="R84" i="2" s="1"/>
  <c r="S84" i="2" s="1"/>
  <c r="Q87" i="2"/>
  <c r="R87" i="2" s="1"/>
  <c r="S87" i="2" s="1"/>
  <c r="Q88" i="2"/>
  <c r="R88" i="2" s="1"/>
  <c r="S88" i="2" s="1"/>
  <c r="C93" i="2"/>
  <c r="D93" i="2" s="1"/>
  <c r="C94" i="2"/>
  <c r="D94" i="2"/>
  <c r="C95" i="2"/>
  <c r="D95" i="2" s="1"/>
  <c r="C96" i="2"/>
  <c r="D96" i="2"/>
  <c r="M82" i="2"/>
  <c r="N82" i="2" s="1"/>
  <c r="M83" i="2"/>
  <c r="N83" i="2"/>
  <c r="M84" i="2"/>
  <c r="N84" i="2" s="1"/>
  <c r="M87" i="2"/>
  <c r="N87" i="2"/>
  <c r="M88" i="2"/>
  <c r="N88" i="2" s="1"/>
  <c r="M89" i="2"/>
  <c r="N89" i="2"/>
  <c r="M90" i="2"/>
  <c r="N90" i="2" s="1"/>
  <c r="M81" i="2"/>
  <c r="N81" i="2"/>
  <c r="H82" i="2"/>
  <c r="I82" i="2" s="1"/>
  <c r="H83" i="2"/>
  <c r="I83" i="2"/>
  <c r="H84" i="2"/>
  <c r="I84" i="2" s="1"/>
  <c r="H87" i="2"/>
  <c r="I87" i="2"/>
  <c r="H88" i="2"/>
  <c r="I88" i="2" s="1"/>
  <c r="H89" i="2"/>
  <c r="I89" i="2" s="1"/>
  <c r="H90" i="2"/>
  <c r="I90" i="2"/>
  <c r="H81" i="2"/>
  <c r="I81" i="2" s="1"/>
  <c r="C73" i="2"/>
  <c r="D73" i="2"/>
  <c r="D74" i="2" s="1"/>
  <c r="C70" i="2"/>
  <c r="D70" i="2"/>
  <c r="D71" i="2"/>
  <c r="C67" i="2"/>
  <c r="D67" i="2" s="1"/>
  <c r="D68" i="2" s="1"/>
  <c r="C64" i="2"/>
  <c r="D64" i="2" s="1"/>
  <c r="D65" i="2" s="1"/>
  <c r="C61" i="2"/>
  <c r="D61" i="2"/>
  <c r="D62" i="2"/>
  <c r="C58" i="2"/>
  <c r="D58" i="2"/>
  <c r="D59" i="2"/>
  <c r="C55" i="2"/>
  <c r="D55" i="2" s="1"/>
  <c r="D56" i="2" s="1"/>
  <c r="C52" i="2"/>
  <c r="D52" i="2"/>
  <c r="D53" i="2" s="1"/>
  <c r="C49" i="2"/>
  <c r="D49" i="2"/>
  <c r="D50" i="2"/>
  <c r="C46" i="2"/>
  <c r="D46" i="2"/>
  <c r="D47" i="2"/>
  <c r="C43" i="2"/>
  <c r="D43" i="2" s="1"/>
  <c r="D44" i="2" s="1"/>
  <c r="C40" i="2"/>
  <c r="D40" i="2"/>
  <c r="D41" i="2" s="1"/>
  <c r="C37" i="2"/>
  <c r="D37" i="2"/>
  <c r="D38" i="2"/>
  <c r="C34" i="2"/>
  <c r="D34" i="2"/>
  <c r="D35" i="2"/>
  <c r="C31" i="2"/>
  <c r="D31" i="2" s="1"/>
  <c r="D32" i="2" s="1"/>
  <c r="J8" i="2"/>
  <c r="J9" i="2"/>
  <c r="J10" i="2"/>
  <c r="J7" i="2"/>
  <c r="B8" i="2"/>
  <c r="B10" i="2"/>
  <c r="B7" i="2"/>
  <c r="B9" i="2"/>
  <c r="Q89" i="2"/>
  <c r="R89" i="2" s="1"/>
  <c r="S89" i="2" s="1"/>
  <c r="C82" i="2"/>
  <c r="D82" i="2" s="1"/>
  <c r="C83" i="2"/>
  <c r="C84" i="2"/>
  <c r="D84" i="2"/>
  <c r="C87" i="2"/>
  <c r="D87" i="2" s="1"/>
  <c r="C88" i="2"/>
  <c r="D88" i="2"/>
  <c r="C89" i="2"/>
  <c r="D89" i="2" s="1"/>
  <c r="C90" i="2"/>
  <c r="D90" i="2"/>
  <c r="C81" i="2"/>
  <c r="D81" i="2" s="1"/>
  <c r="D83" i="2"/>
  <c r="R79" i="2"/>
  <c r="M7" i="2"/>
  <c r="M8" i="2"/>
  <c r="M9" i="2"/>
  <c r="M10" i="2"/>
  <c r="E7" i="2"/>
  <c r="E8" i="2"/>
  <c r="E9" i="2"/>
  <c r="E10" i="2"/>
  <c r="D29" i="2"/>
  <c r="D16" i="3"/>
  <c r="F16" i="3"/>
  <c r="F23" i="3"/>
  <c r="D23" i="3"/>
  <c r="J11" i="2" l="1"/>
  <c r="K10" i="2" s="1"/>
  <c r="B11" i="2"/>
  <c r="C9" i="2" s="1"/>
  <c r="D28" i="3" s="1"/>
  <c r="S90" i="2"/>
  <c r="K9" i="2" l="1"/>
  <c r="N9" i="2" s="1"/>
  <c r="K7" i="2"/>
  <c r="N7" i="2" s="1"/>
  <c r="K8" i="2"/>
  <c r="F27" i="3" s="1"/>
  <c r="C7" i="2"/>
  <c r="D26" i="3" s="1"/>
  <c r="C10" i="2"/>
  <c r="F10" i="2" s="1"/>
  <c r="F9" i="2"/>
  <c r="C8" i="2"/>
  <c r="D27" i="3" s="1"/>
  <c r="K20" i="2"/>
  <c r="N10" i="2"/>
  <c r="F29" i="3"/>
  <c r="K21" i="2"/>
  <c r="F28" i="3" l="1"/>
  <c r="F7" i="2"/>
  <c r="K19" i="2"/>
  <c r="G26" i="3" s="1"/>
  <c r="K11" i="2"/>
  <c r="N8" i="2"/>
  <c r="F26" i="3"/>
  <c r="C20" i="2"/>
  <c r="D29" i="3"/>
  <c r="C11" i="2"/>
  <c r="F8" i="2"/>
  <c r="F11" i="2" s="1"/>
  <c r="C19" i="2"/>
  <c r="E26" i="3" s="1"/>
  <c r="C21" i="2"/>
  <c r="G28" i="3"/>
  <c r="M21" i="2"/>
  <c r="N21" i="2" s="1"/>
  <c r="G27" i="3"/>
  <c r="M20" i="2"/>
  <c r="N20" i="2" s="1"/>
  <c r="N11" i="2"/>
  <c r="B13" i="2" l="1"/>
  <c r="G9" i="2" s="1"/>
  <c r="M19" i="2"/>
  <c r="N19" i="2" s="1"/>
  <c r="J13" i="2"/>
  <c r="O7" i="2" s="1"/>
  <c r="E20" i="2"/>
  <c r="F20" i="2" s="1"/>
  <c r="E27" i="3"/>
  <c r="E19" i="2"/>
  <c r="F19" i="2" s="1"/>
  <c r="E21" i="2"/>
  <c r="F21" i="2" s="1"/>
  <c r="E28" i="3"/>
  <c r="G7" i="2" l="1"/>
  <c r="D35" i="3"/>
  <c r="E35" i="3" s="1"/>
  <c r="G8" i="2"/>
  <c r="G10" i="2"/>
  <c r="O10" i="2"/>
  <c r="O9" i="2"/>
  <c r="O8" i="2"/>
  <c r="F35" i="3"/>
  <c r="G35" i="3" s="1"/>
  <c r="G11" i="2"/>
  <c r="E13" i="2" s="1"/>
  <c r="D36" i="3" s="1"/>
  <c r="E36" i="3" s="1"/>
  <c r="O11" i="2" l="1"/>
  <c r="M13" i="2" s="1"/>
  <c r="F36" i="3" s="1"/>
  <c r="G36" i="3" s="1"/>
</calcChain>
</file>

<file path=xl/sharedStrings.xml><?xml version="1.0" encoding="utf-8"?>
<sst xmlns="http://schemas.openxmlformats.org/spreadsheetml/2006/main" count="168" uniqueCount="99">
  <si>
    <t>mm</t>
  </si>
  <si>
    <t>sum</t>
  </si>
  <si>
    <t>g</t>
  </si>
  <si>
    <t xml:space="preserve">Seive </t>
  </si>
  <si>
    <t>Upper</t>
  </si>
  <si>
    <t>Middle</t>
  </si>
  <si>
    <t>Lower</t>
  </si>
  <si>
    <t>Bottom Pan</t>
  </si>
  <si>
    <t>Weight (grams)</t>
  </si>
  <si>
    <t>Total</t>
  </si>
  <si>
    <t>in</t>
  </si>
  <si>
    <t>Pore size</t>
  </si>
  <si>
    <t>Retention</t>
  </si>
  <si>
    <t>(inches)</t>
  </si>
  <si>
    <t>(% under each sieve)</t>
  </si>
  <si>
    <t>Seive</t>
  </si>
  <si>
    <t>Cumulative Particles</t>
  </si>
  <si>
    <t>Particles Remaining</t>
  </si>
  <si>
    <t>(% of total)</t>
  </si>
  <si>
    <t>Section 1. Distribution of Particles</t>
  </si>
  <si>
    <t>Y calc.</t>
  </si>
  <si>
    <t>Y to graph</t>
  </si>
  <si>
    <t>Vertical lines for manual plotting assistance</t>
  </si>
  <si>
    <t>Section 2. Sample Parameters</t>
  </si>
  <si>
    <r>
      <t>d</t>
    </r>
    <r>
      <rPr>
        <b/>
        <vertAlign val="subscript"/>
        <sz val="10"/>
        <rFont val="Arial"/>
        <family val="2"/>
      </rPr>
      <t>gm</t>
    </r>
  </si>
  <si>
    <r>
      <t>S</t>
    </r>
    <r>
      <rPr>
        <b/>
        <vertAlign val="subscript"/>
        <sz val="10"/>
        <rFont val="Arial"/>
        <family val="2"/>
      </rPr>
      <t>gm</t>
    </r>
  </si>
  <si>
    <t>Cumulative</t>
  </si>
  <si>
    <t xml:space="preserve"> % under each seive</t>
  </si>
  <si>
    <t>Pore Size</t>
  </si>
  <si>
    <t>X</t>
  </si>
  <si>
    <t>Y</t>
  </si>
  <si>
    <t>Y calc</t>
  </si>
  <si>
    <t>Target Range Data</t>
  </si>
  <si>
    <t>Data to create Lognormal paper</t>
  </si>
  <si>
    <t>Standard Deviation (in)</t>
  </si>
  <si>
    <t>Sample 1:</t>
  </si>
  <si>
    <t>Haylage</t>
  </si>
  <si>
    <t>Sample 2:</t>
  </si>
  <si>
    <t>TMR</t>
  </si>
  <si>
    <t>High Group TMR</t>
  </si>
  <si>
    <t>Low Group TMR</t>
  </si>
  <si>
    <r>
      <t>d</t>
    </r>
    <r>
      <rPr>
        <b/>
        <vertAlign val="subscript"/>
        <sz val="8"/>
        <rFont val="Arial"/>
        <family val="2"/>
      </rPr>
      <t>i</t>
    </r>
  </si>
  <si>
    <r>
      <t>log d</t>
    </r>
    <r>
      <rPr>
        <b/>
        <vertAlign val="subscript"/>
        <sz val="8"/>
        <rFont val="Arial"/>
        <family val="2"/>
      </rPr>
      <t>i</t>
    </r>
  </si>
  <si>
    <r>
      <t>M</t>
    </r>
    <r>
      <rPr>
        <b/>
        <vertAlign val="subscript"/>
        <sz val="8"/>
        <rFont val="Arial"/>
        <family val="2"/>
      </rPr>
      <t xml:space="preserve">i </t>
    </r>
    <r>
      <rPr>
        <b/>
        <sz val="8"/>
        <rFont val="Arial"/>
        <family val="2"/>
      </rPr>
      <t>log d</t>
    </r>
    <r>
      <rPr>
        <b/>
        <vertAlign val="subscript"/>
        <sz val="8"/>
        <rFont val="Arial"/>
        <family val="2"/>
      </rPr>
      <t>i</t>
    </r>
  </si>
  <si>
    <r>
      <t>M</t>
    </r>
    <r>
      <rPr>
        <b/>
        <vertAlign val="subscript"/>
        <sz val="8"/>
        <rFont val="Arial"/>
        <family val="2"/>
      </rPr>
      <t xml:space="preserve">i </t>
    </r>
    <r>
      <rPr>
        <b/>
        <sz val="8"/>
        <rFont val="Arial"/>
        <family val="2"/>
      </rPr>
      <t>(log d</t>
    </r>
    <r>
      <rPr>
        <b/>
        <vertAlign val="subscript"/>
        <sz val="8"/>
        <rFont val="Arial"/>
        <family val="2"/>
      </rPr>
      <t>i</t>
    </r>
    <r>
      <rPr>
        <b/>
        <sz val="8"/>
        <rFont val="Arial"/>
        <family val="2"/>
      </rPr>
      <t xml:space="preserve"> - log d</t>
    </r>
    <r>
      <rPr>
        <b/>
        <vertAlign val="subscript"/>
        <sz val="8"/>
        <rFont val="Arial"/>
        <family val="2"/>
      </rPr>
      <t>gm</t>
    </r>
    <r>
      <rPr>
        <b/>
        <sz val="8"/>
        <rFont val="Arial"/>
        <family val="2"/>
      </rPr>
      <t>)</t>
    </r>
    <r>
      <rPr>
        <b/>
        <vertAlign val="superscript"/>
        <sz val="8"/>
        <rFont val="Arial"/>
        <family val="2"/>
      </rPr>
      <t>2</t>
    </r>
  </si>
  <si>
    <r>
      <t>% (M</t>
    </r>
    <r>
      <rPr>
        <b/>
        <vertAlign val="subscript"/>
        <sz val="8"/>
        <rFont val="Arial"/>
        <family val="2"/>
      </rPr>
      <t>i</t>
    </r>
    <r>
      <rPr>
        <b/>
        <sz val="8"/>
        <rFont val="Arial"/>
        <family val="2"/>
      </rPr>
      <t>)</t>
    </r>
  </si>
  <si>
    <t>Sample 1</t>
  </si>
  <si>
    <t>Sample 2</t>
  </si>
  <si>
    <t>Distributions to Graph</t>
  </si>
  <si>
    <t>Horizontal Grid generation data (inches)</t>
  </si>
  <si>
    <t>Corn Silage</t>
  </si>
  <si>
    <t>Calculation of average particle size (mm)</t>
  </si>
  <si>
    <t>Farm Name</t>
  </si>
  <si>
    <t>INPUT</t>
  </si>
  <si>
    <t>OUTPUT</t>
  </si>
  <si>
    <t>Sample Date</t>
  </si>
  <si>
    <t>1 = TMR, 2 = Corn silage, 3 = Haylage</t>
  </si>
  <si>
    <t>Sample Type</t>
  </si>
  <si>
    <t>Range to print:</t>
  </si>
  <si>
    <t>Section 3. Recommended Distribution of Particles</t>
  </si>
  <si>
    <t>Sample Type:</t>
  </si>
  <si>
    <t>For</t>
  </si>
  <si>
    <t>Graph Titles</t>
  </si>
  <si>
    <t>Particle Size Analysis
Datasheet</t>
  </si>
  <si>
    <t>Coleen Jones, Jud Heinrichs</t>
  </si>
  <si>
    <t>Developed by Coleen Jones, Paul Kononoff, and Jud Heinrichs.</t>
  </si>
  <si>
    <t xml:space="preserve">Average Particle Size </t>
  </si>
  <si>
    <t>inch</t>
  </si>
  <si>
    <t>Soroush Sabz Alborz</t>
  </si>
  <si>
    <t>1400.01.01</t>
  </si>
  <si>
    <t>دستوالعمل استفاده از نرم افزار محاسبه توزیع اندازه ذرات و میانگین اندازه ذرات توسط الک های پنسیلوانیا</t>
  </si>
  <si>
    <t>تیم تحقیق و توسعه</t>
  </si>
  <si>
    <t>نویسنده</t>
  </si>
  <si>
    <t>پست الکترونیک</t>
  </si>
  <si>
    <t>شرکت سروش سبز البرز</t>
  </si>
  <si>
    <t>الک 4 تایی</t>
  </si>
  <si>
    <t>1400.06.14</t>
  </si>
  <si>
    <t>آخرین به روز رسانی</t>
  </si>
  <si>
    <t>نوع الک</t>
  </si>
  <si>
    <t>soroushsabz@yahoo.com</t>
  </si>
  <si>
    <t>novifeedco.com</t>
  </si>
  <si>
    <t>مقدمه</t>
  </si>
  <si>
    <t>وبسایت</t>
  </si>
  <si>
    <t>روش استفاده از برنامه</t>
  </si>
  <si>
    <t>تذکر</t>
  </si>
  <si>
    <t>اگر جیره حاوی بیش از 8 % ذرات با اندازه بلند (در صفحه بالا) باشد ، متوسط اندازه ذرات واقعی باید با دست اندازه گیری شود. در این صفحه گسترده از مقدار پیش فرض 30 میلی متر استفاده نکنید.</t>
  </si>
  <si>
    <t>ورود اطلاعات</t>
  </si>
  <si>
    <t>نوع نمونه را حتما وارد کنید. محدوده هدف در نمودار بر اساس نوع نمونه است. برای شناسایی نوع نمونه از کد عددی زیر استفاده کنید: TMR = 1؛ سیلوی ذرت = 2؛ هایلاژ = 3</t>
  </si>
  <si>
    <t>نام نمونه و وزن ذرات باقی مانده بر روی هر الک را وارد کنید. اگر فقط یک نمونه تجزیه و تحلیل شد ، داده های نمونه "نمونه 2" را حذف کنید.</t>
  </si>
  <si>
    <t>تفسیر نتایج</t>
  </si>
  <si>
    <t>صفحه "خروجی" شامل درصد ذرات در هر الک، درصد تجمعی اجزای کوچکتر (عبوری از الک های قبلی)، طول متوسط ذرات موجود در نمونه، انحراف استاندارد برای طول ذرات موجود در نمونه بوده و توصیه هایی در مورد توزیع اندازه ذرات در مورد نوع نمونه شما ارائه می دهد.</t>
  </si>
  <si>
    <t>منابع</t>
  </si>
  <si>
    <t>این ابزار فقط برای اهداف اطلاعاتی عمومی ارائه شده است و شرکت سروش سبز البرز هیچ گونه مسئولیتی در قبال استفاده یا اتکا به این ابزار ندارد.</t>
  </si>
  <si>
    <t>توجه</t>
  </si>
  <si>
    <t xml:space="preserve">این نرم افزار محاسبه اندازه متوسط ذرات و نمودارهای توزیع ذرات را به صورت خودکار انجام داده و برای جدیدترین ویرایش جدا کننده ذرات ایالت پنسیلوانیا به روز شده است. وزن ذرات روی هر الک را در برگه "ورود اطلاعات" وارد کنید. توزیع محاسبه شده و در زیر نوشته های شما نشان داده می شود. با کلیک روی برگه "نمودار" نمودار نتایج را مشاهده کنید. </t>
  </si>
  <si>
    <t>کاربرگ "ورود اطلاعات" را انتخاب کنید. اطلاعات را در سلولهای دارای متن آبی وارد کنید. همیشه متن نمونه را جایگزین یا حذف کنید.</t>
  </si>
  <si>
    <t>خروجی اندازه گیری های شما دو شکل دارد: بخش "خروجی" در کاربرگ "ورود اطلاعات" و نمودار نتایج شما در کاربرگ "نمودار".</t>
  </si>
  <si>
    <t>در برگه "نمودار" نقاط آبی و نارنجی درصد تجمعی را با اندازه کوچک ترسیم می کنند ، خطوط آبی و نارنجی "خط مناسب ترین" را برای نمونه نشان می دهد (رگرسیون). کادرهای سبز محدوده هدف توصیه شده برای نوع نمونه شما را نشان می دهد.</t>
  </si>
  <si>
    <t>در صورتی که به ریاضیات و معادلات پشت این محاسبات علاقه مند باشید ، نیازی به استفاده از کاربرگ "محاسبات" ندارید.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</si>
</sst>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38" x14ac:knownFonts="1">
    <font>
      <sz val="10"/>
      <name val="Arial"/>
    </font>
    <font>
      <sz val="10"/>
      <color indexed="10"/>
      <name val="Arial"/>
      <family val="2"/>
    </font>
    <font>
      <sz val="10"/>
      <color indexed="12"/>
      <name val="Arial"/>
      <family val="2"/>
    </font>
    <font>
      <b/>
      <sz val="10"/>
      <name val="Arial"/>
      <family val="2"/>
    </font>
    <font>
      <i/>
      <sz val="10"/>
      <name val="Arial"/>
      <family val="2"/>
    </font>
    <font>
      <sz val="10"/>
      <name val="Arial"/>
      <family val="2"/>
    </font>
    <font>
      <sz val="12"/>
      <name val="Times New Roman"/>
      <family val="1"/>
    </font>
    <font>
      <b/>
      <sz val="8"/>
      <name val="Arial"/>
      <family val="2"/>
    </font>
    <font>
      <b/>
      <vertAlign val="subscript"/>
      <sz val="10"/>
      <name val="Arial"/>
      <family val="2"/>
    </font>
    <font>
      <b/>
      <sz val="11"/>
      <name val="Arial"/>
      <family val="2"/>
    </font>
    <font>
      <b/>
      <sz val="12"/>
      <name val="Arial"/>
      <family val="2"/>
    </font>
    <font>
      <b/>
      <vertAlign val="subscript"/>
      <sz val="8"/>
      <name val="Arial"/>
      <family val="2"/>
    </font>
    <font>
      <b/>
      <vertAlign val="superscript"/>
      <sz val="8"/>
      <name val="Arial"/>
      <family val="2"/>
    </font>
    <font>
      <sz val="8"/>
      <name val="Arial"/>
      <family val="2"/>
    </font>
    <font>
      <sz val="9"/>
      <color indexed="10"/>
      <name val="Arial"/>
      <family val="2"/>
    </font>
    <font>
      <b/>
      <sz val="10"/>
      <color indexed="12"/>
      <name val="Arial"/>
      <family val="2"/>
    </font>
    <font>
      <b/>
      <i/>
      <sz val="10"/>
      <name val="Arial"/>
      <family val="2"/>
    </font>
    <font>
      <sz val="12"/>
      <color theme="1"/>
      <name val="Calibri"/>
      <family val="2"/>
      <scheme val="minor"/>
    </font>
    <font>
      <u/>
      <sz val="10"/>
      <color indexed="12"/>
      <name val="Arial"/>
    </font>
    <font>
      <u/>
      <sz val="10"/>
      <color theme="10"/>
      <name val="Arial"/>
    </font>
    <font>
      <b/>
      <sz val="10"/>
      <color rgb="FF0070C0"/>
      <name val="Calibri"/>
      <family val="2"/>
      <scheme val="minor"/>
    </font>
    <font>
      <b/>
      <sz val="10"/>
      <color theme="6" tint="-0.499984740745262"/>
      <name val="Calibri"/>
      <family val="2"/>
      <scheme val="minor"/>
    </font>
    <font>
      <b/>
      <sz val="12"/>
      <color theme="3" tint="-0.499984740745262"/>
      <name val="Calibri"/>
      <family val="2"/>
      <scheme val="minor"/>
    </font>
    <font>
      <b/>
      <sz val="12"/>
      <color rgb="FF003300"/>
      <name val="Calibri"/>
      <family val="2"/>
      <scheme val="minor"/>
    </font>
    <font>
      <b/>
      <sz val="18"/>
      <color rgb="FF002060"/>
      <name val="Arial"/>
      <family val="2"/>
    </font>
    <font>
      <b/>
      <sz val="14"/>
      <color rgb="FF003300"/>
      <name val="B Mitra"/>
      <charset val="178"/>
    </font>
    <font>
      <b/>
      <sz val="9"/>
      <color indexed="10"/>
      <name val="Arial"/>
      <family val="2"/>
    </font>
    <font>
      <b/>
      <sz val="10"/>
      <color theme="8" tint="-0.499984740745262"/>
      <name val="Arial"/>
      <family val="2"/>
    </font>
    <font>
      <sz val="26"/>
      <color theme="0"/>
      <name val="B Nazanin"/>
      <charset val="178"/>
    </font>
    <font>
      <b/>
      <sz val="12"/>
      <color theme="0"/>
      <name val="B Nazanin"/>
      <charset val="178"/>
    </font>
    <font>
      <b/>
      <sz val="13"/>
      <color theme="0"/>
      <name val="B Nazanin"/>
      <charset val="178"/>
    </font>
    <font>
      <sz val="12"/>
      <color theme="1"/>
      <name val="B Nazanin"/>
      <charset val="178"/>
    </font>
    <font>
      <sz val="11"/>
      <color theme="1"/>
      <name val="B Nazanin"/>
      <charset val="178"/>
    </font>
    <font>
      <sz val="10"/>
      <color theme="1"/>
      <name val="B Nazanin"/>
      <charset val="178"/>
    </font>
    <font>
      <u/>
      <sz val="10"/>
      <color theme="10"/>
      <name val="B Nazanin"/>
      <charset val="178"/>
    </font>
    <font>
      <u/>
      <sz val="10"/>
      <color indexed="12"/>
      <name val="B Nazanin"/>
      <charset val="178"/>
    </font>
    <font>
      <b/>
      <sz val="12"/>
      <color theme="1"/>
      <name val="B Nazanin"/>
      <charset val="178"/>
    </font>
    <font>
      <b/>
      <sz val="10"/>
      <color theme="1"/>
      <name val="B Nazanin"/>
      <charset val="178"/>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theme="4" tint="-0.49998474074526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double">
        <color indexed="64"/>
      </top>
      <bottom/>
      <diagonal/>
    </border>
    <border>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6" fillId="0" borderId="0"/>
    <xf numFmtId="0" fontId="17" fillId="0" borderId="0"/>
    <xf numFmtId="0" fontId="18"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313">
    <xf numFmtId="0" fontId="0" fillId="0" borderId="0" xfId="0"/>
    <xf numFmtId="0" fontId="1" fillId="0" borderId="0" xfId="0" applyFont="1"/>
    <xf numFmtId="0" fontId="3" fillId="0" borderId="0" xfId="0" applyFont="1"/>
    <xf numFmtId="0" fontId="0" fillId="0" borderId="0" xfId="0" applyFill="1"/>
    <xf numFmtId="0" fontId="0" fillId="0" borderId="0" xfId="0" applyAlignment="1">
      <alignment horizontal="center"/>
    </xf>
    <xf numFmtId="0" fontId="5" fillId="0" borderId="0" xfId="0" applyFont="1"/>
    <xf numFmtId="0" fontId="6" fillId="0" borderId="0" xfId="1" applyFont="1"/>
    <xf numFmtId="1" fontId="0" fillId="2" borderId="3" xfId="0" applyNumberFormat="1" applyFill="1" applyBorder="1" applyAlignment="1">
      <alignment horizontal="center"/>
    </xf>
    <xf numFmtId="0" fontId="0" fillId="0" borderId="4" xfId="0" applyFill="1" applyBorder="1"/>
    <xf numFmtId="49" fontId="0" fillId="0" borderId="0" xfId="0" applyNumberFormat="1"/>
    <xf numFmtId="0" fontId="5" fillId="0" borderId="0" xfId="1" applyFont="1"/>
    <xf numFmtId="0" fontId="9" fillId="0" borderId="0" xfId="1" applyFont="1"/>
    <xf numFmtId="0" fontId="5" fillId="0" borderId="5" xfId="1" applyFont="1" applyBorder="1"/>
    <xf numFmtId="0" fontId="5" fillId="0" borderId="0" xfId="1" applyFont="1" applyBorder="1"/>
    <xf numFmtId="0" fontId="5" fillId="0" borderId="3" xfId="1" applyFont="1" applyBorder="1"/>
    <xf numFmtId="0" fontId="5" fillId="0" borderId="6" xfId="1" applyFont="1" applyBorder="1"/>
    <xf numFmtId="0" fontId="5" fillId="0" borderId="7" xfId="1" applyFont="1" applyBorder="1"/>
    <xf numFmtId="0" fontId="5" fillId="0" borderId="4" xfId="1" applyFont="1" applyBorder="1"/>
    <xf numFmtId="0" fontId="13" fillId="0" borderId="8" xfId="1" applyFont="1" applyBorder="1" applyAlignment="1">
      <alignment horizontal="center"/>
    </xf>
    <xf numFmtId="0" fontId="13" fillId="0" borderId="9" xfId="1" applyFont="1" applyBorder="1" applyAlignment="1">
      <alignment horizontal="center"/>
    </xf>
    <xf numFmtId="0" fontId="13" fillId="0" borderId="10" xfId="1" applyFont="1" applyBorder="1" applyAlignment="1">
      <alignment horizontal="center"/>
    </xf>
    <xf numFmtId="0" fontId="3" fillId="0" borderId="0" xfId="1" applyFont="1"/>
    <xf numFmtId="0" fontId="3" fillId="0" borderId="0" xfId="1" applyFont="1" applyBorder="1"/>
    <xf numFmtId="0" fontId="13" fillId="0" borderId="11" xfId="1" applyFont="1" applyBorder="1"/>
    <xf numFmtId="0" fontId="13" fillId="0" borderId="12" xfId="1" applyFont="1" applyBorder="1"/>
    <xf numFmtId="0" fontId="13" fillId="0" borderId="13" xfId="1" applyFont="1" applyBorder="1"/>
    <xf numFmtId="0" fontId="5" fillId="0" borderId="8" xfId="0" applyFont="1" applyBorder="1"/>
    <xf numFmtId="0" fontId="5" fillId="0" borderId="10" xfId="0" applyFont="1" applyBorder="1"/>
    <xf numFmtId="0" fontId="5" fillId="0" borderId="5" xfId="0" applyFont="1" applyBorder="1"/>
    <xf numFmtId="0" fontId="5" fillId="0" borderId="3" xfId="0" applyFont="1" applyBorder="1"/>
    <xf numFmtId="0" fontId="5" fillId="0" borderId="4" xfId="0" applyFont="1" applyBorder="1"/>
    <xf numFmtId="0" fontId="0" fillId="3" borderId="0" xfId="0" applyFill="1"/>
    <xf numFmtId="0" fontId="1" fillId="3" borderId="0" xfId="0" applyFont="1" applyFill="1"/>
    <xf numFmtId="0" fontId="9" fillId="3" borderId="14" xfId="0" applyFont="1" applyFill="1" applyBorder="1"/>
    <xf numFmtId="0" fontId="0" fillId="3" borderId="15" xfId="0" applyFill="1" applyBorder="1"/>
    <xf numFmtId="0" fontId="1" fillId="3" borderId="15" xfId="0" applyFont="1" applyFill="1" applyBorder="1"/>
    <xf numFmtId="0" fontId="0" fillId="3" borderId="16" xfId="0" applyFill="1" applyBorder="1"/>
    <xf numFmtId="0" fontId="0" fillId="3" borderId="17" xfId="0" applyFill="1" applyBorder="1"/>
    <xf numFmtId="0" fontId="0" fillId="3" borderId="0" xfId="0" applyFill="1" applyBorder="1"/>
    <xf numFmtId="0" fontId="1" fillId="3" borderId="0" xfId="0" applyFont="1" applyFill="1" applyBorder="1"/>
    <xf numFmtId="0" fontId="0" fillId="3" borderId="18" xfId="0" applyFill="1" applyBorder="1"/>
    <xf numFmtId="0" fontId="7" fillId="3" borderId="19" xfId="0" applyFont="1" applyFill="1" applyBorder="1" applyAlignment="1">
      <alignment horizontal="center"/>
    </xf>
    <xf numFmtId="0" fontId="7" fillId="3" borderId="20" xfId="0" applyFont="1" applyFill="1" applyBorder="1" applyAlignment="1">
      <alignment horizontal="center"/>
    </xf>
    <xf numFmtId="0" fontId="7" fillId="3" borderId="21" xfId="0" applyFont="1" applyFill="1" applyBorder="1" applyAlignment="1">
      <alignment horizontal="center"/>
    </xf>
    <xf numFmtId="0" fontId="7" fillId="3" borderId="6" xfId="0" applyFont="1" applyFill="1" applyBorder="1" applyAlignment="1">
      <alignment horizontal="center"/>
    </xf>
    <xf numFmtId="0" fontId="7" fillId="3" borderId="4" xfId="0" applyFont="1" applyFill="1" applyBorder="1" applyAlignment="1">
      <alignment horizontal="center"/>
    </xf>
    <xf numFmtId="0" fontId="7" fillId="3" borderId="2" xfId="0" applyFont="1" applyFill="1" applyBorder="1" applyAlignment="1">
      <alignment horizontal="center"/>
    </xf>
    <xf numFmtId="0" fontId="7" fillId="3" borderId="2" xfId="0" applyFont="1" applyFill="1" applyBorder="1"/>
    <xf numFmtId="0" fontId="0" fillId="3" borderId="22" xfId="0" applyFill="1" applyBorder="1" applyAlignment="1">
      <alignment horizontal="center"/>
    </xf>
    <xf numFmtId="0" fontId="0" fillId="3" borderId="5" xfId="0" applyFill="1" applyBorder="1" applyAlignment="1">
      <alignment horizontal="right"/>
    </xf>
    <xf numFmtId="165" fontId="0" fillId="3" borderId="3" xfId="0" applyNumberFormat="1" applyFill="1" applyBorder="1" applyAlignment="1">
      <alignment horizontal="right"/>
    </xf>
    <xf numFmtId="0" fontId="5" fillId="3" borderId="1" xfId="0" applyFont="1" applyFill="1" applyBorder="1"/>
    <xf numFmtId="2" fontId="0" fillId="3" borderId="1" xfId="0" applyNumberFormat="1" applyFill="1" applyBorder="1" applyAlignment="1">
      <alignment horizontal="right"/>
    </xf>
    <xf numFmtId="2" fontId="0" fillId="3" borderId="1" xfId="0" applyNumberFormat="1" applyFill="1" applyBorder="1" applyAlignment="1">
      <alignment horizontal="center"/>
    </xf>
    <xf numFmtId="2" fontId="0" fillId="3" borderId="18" xfId="0" applyNumberFormat="1"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right"/>
    </xf>
    <xf numFmtId="165" fontId="0" fillId="3" borderId="25" xfId="0" applyNumberFormat="1" applyFill="1" applyBorder="1" applyAlignment="1">
      <alignment horizontal="right"/>
    </xf>
    <xf numFmtId="0" fontId="5" fillId="3" borderId="26" xfId="0" applyFont="1" applyFill="1" applyBorder="1"/>
    <xf numFmtId="2" fontId="0" fillId="3" borderId="26" xfId="0" applyNumberFormat="1" applyFill="1" applyBorder="1" applyAlignment="1">
      <alignment horizontal="right"/>
    </xf>
    <xf numFmtId="2" fontId="0" fillId="3" borderId="26" xfId="0" applyNumberFormat="1" applyFill="1" applyBorder="1" applyAlignment="1">
      <alignment horizontal="center"/>
    </xf>
    <xf numFmtId="2" fontId="0" fillId="3" borderId="27" xfId="0" applyNumberFormat="1" applyFill="1" applyBorder="1" applyAlignment="1">
      <alignment horizontal="center"/>
    </xf>
    <xf numFmtId="0" fontId="3" fillId="3" borderId="28" xfId="0" applyFont="1" applyFill="1" applyBorder="1" applyAlignment="1">
      <alignment horizontal="right"/>
    </xf>
    <xf numFmtId="0" fontId="0" fillId="3" borderId="7" xfId="0" applyFill="1" applyBorder="1" applyAlignment="1">
      <alignment horizontal="right"/>
    </xf>
    <xf numFmtId="0" fontId="5" fillId="3" borderId="7" xfId="0" applyFont="1" applyFill="1" applyBorder="1"/>
    <xf numFmtId="2" fontId="0" fillId="3" borderId="7" xfId="0" applyNumberFormat="1" applyFill="1" applyBorder="1" applyAlignment="1">
      <alignment horizontal="center"/>
    </xf>
    <xf numFmtId="2" fontId="0" fillId="3" borderId="29" xfId="0" applyNumberFormat="1" applyFill="1" applyBorder="1" applyAlignment="1">
      <alignment horizontal="center"/>
    </xf>
    <xf numFmtId="0" fontId="5" fillId="3" borderId="0" xfId="0" applyFont="1" applyFill="1" applyBorder="1"/>
    <xf numFmtId="0" fontId="3" fillId="3" borderId="30" xfId="0" applyFont="1" applyFill="1" applyBorder="1"/>
    <xf numFmtId="2" fontId="3" fillId="3" borderId="31" xfId="0" applyNumberFormat="1" applyFont="1" applyFill="1" applyBorder="1"/>
    <xf numFmtId="0" fontId="3" fillId="3" borderId="31" xfId="0" applyFont="1" applyFill="1" applyBorder="1"/>
    <xf numFmtId="0" fontId="0" fillId="3" borderId="31" xfId="0" applyFill="1" applyBorder="1"/>
    <xf numFmtId="0" fontId="0" fillId="3" borderId="32" xfId="0" applyFill="1" applyBorder="1"/>
    <xf numFmtId="0" fontId="13" fillId="3" borderId="0" xfId="0" applyFont="1" applyFill="1" applyBorder="1" applyAlignment="1">
      <alignment horizontal="center"/>
    </xf>
    <xf numFmtId="0" fontId="13" fillId="3" borderId="0" xfId="0" applyFont="1" applyFill="1" applyBorder="1"/>
    <xf numFmtId="0" fontId="13" fillId="3" borderId="18" xfId="0" applyFont="1" applyFill="1" applyBorder="1"/>
    <xf numFmtId="0" fontId="0" fillId="3" borderId="28" xfId="0" applyFill="1" applyBorder="1"/>
    <xf numFmtId="0" fontId="13" fillId="3" borderId="7" xfId="0" applyFont="1" applyFill="1" applyBorder="1"/>
    <xf numFmtId="0" fontId="13" fillId="3" borderId="7" xfId="0" applyFont="1" applyFill="1" applyBorder="1" applyAlignment="1">
      <alignment horizontal="center"/>
    </xf>
    <xf numFmtId="0" fontId="13" fillId="3" borderId="29" xfId="0" applyFont="1" applyFill="1" applyBorder="1" applyAlignment="1">
      <alignment horizontal="center"/>
    </xf>
    <xf numFmtId="0" fontId="0" fillId="3" borderId="30" xfId="0" applyFill="1" applyBorder="1"/>
    <xf numFmtId="0" fontId="0" fillId="4" borderId="0" xfId="0" applyFill="1"/>
    <xf numFmtId="0" fontId="9" fillId="4" borderId="14" xfId="0" applyFont="1" applyFill="1" applyBorder="1"/>
    <xf numFmtId="0" fontId="0" fillId="4" borderId="15" xfId="0" applyFill="1" applyBorder="1"/>
    <xf numFmtId="0" fontId="1" fillId="4" borderId="15" xfId="0" applyFont="1" applyFill="1" applyBorder="1"/>
    <xf numFmtId="0" fontId="0" fillId="4" borderId="16" xfId="0" applyFill="1" applyBorder="1"/>
    <xf numFmtId="0" fontId="0" fillId="4" borderId="17" xfId="0" applyFill="1" applyBorder="1"/>
    <xf numFmtId="0" fontId="0" fillId="4" borderId="0" xfId="0" applyFill="1" applyBorder="1"/>
    <xf numFmtId="0" fontId="1" fillId="4" borderId="0" xfId="0" applyFont="1" applyFill="1" applyBorder="1"/>
    <xf numFmtId="0" fontId="0" fillId="4" borderId="18" xfId="0" applyFill="1" applyBorder="1"/>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21" xfId="0" applyFont="1" applyFill="1" applyBorder="1" applyAlignment="1">
      <alignment horizontal="center"/>
    </xf>
    <xf numFmtId="0" fontId="7" fillId="4" borderId="6" xfId="0" applyFont="1" applyFill="1" applyBorder="1" applyAlignment="1">
      <alignment horizontal="center"/>
    </xf>
    <xf numFmtId="0" fontId="7" fillId="4" borderId="4" xfId="0" applyFont="1" applyFill="1" applyBorder="1" applyAlignment="1">
      <alignment horizontal="center"/>
    </xf>
    <xf numFmtId="0" fontId="7" fillId="4" borderId="2" xfId="0" applyFont="1" applyFill="1" applyBorder="1" applyAlignment="1">
      <alignment horizontal="center"/>
    </xf>
    <xf numFmtId="0" fontId="7" fillId="4" borderId="2" xfId="0" applyFont="1" applyFill="1" applyBorder="1"/>
    <xf numFmtId="0" fontId="0" fillId="4" borderId="22" xfId="0" applyFill="1" applyBorder="1" applyAlignment="1">
      <alignment horizontal="center"/>
    </xf>
    <xf numFmtId="0" fontId="0" fillId="4" borderId="5" xfId="0" applyFill="1" applyBorder="1" applyAlignment="1">
      <alignment horizontal="right"/>
    </xf>
    <xf numFmtId="165" fontId="0" fillId="4" borderId="3" xfId="0" applyNumberFormat="1" applyFill="1" applyBorder="1" applyAlignment="1">
      <alignment horizontal="right"/>
    </xf>
    <xf numFmtId="0" fontId="5" fillId="4" borderId="1" xfId="0" applyFont="1" applyFill="1" applyBorder="1"/>
    <xf numFmtId="2" fontId="0" fillId="4" borderId="1" xfId="0" applyNumberFormat="1" applyFill="1" applyBorder="1" applyAlignment="1">
      <alignment horizontal="right"/>
    </xf>
    <xf numFmtId="2" fontId="0" fillId="4" borderId="1" xfId="0" applyNumberFormat="1" applyFill="1" applyBorder="1" applyAlignment="1">
      <alignment horizontal="center"/>
    </xf>
    <xf numFmtId="2" fontId="0" fillId="4" borderId="18" xfId="0" applyNumberFormat="1"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right"/>
    </xf>
    <xf numFmtId="165" fontId="0" fillId="4" borderId="25" xfId="0" applyNumberFormat="1" applyFill="1" applyBorder="1" applyAlignment="1">
      <alignment horizontal="right"/>
    </xf>
    <xf numFmtId="0" fontId="5" fillId="4" borderId="26" xfId="0" applyFont="1" applyFill="1" applyBorder="1"/>
    <xf numFmtId="2" fontId="0" fillId="4" borderId="26" xfId="0" applyNumberFormat="1" applyFill="1" applyBorder="1" applyAlignment="1">
      <alignment horizontal="right"/>
    </xf>
    <xf numFmtId="2" fontId="0" fillId="4" borderId="26" xfId="0" applyNumberFormat="1" applyFill="1" applyBorder="1" applyAlignment="1">
      <alignment horizontal="center"/>
    </xf>
    <xf numFmtId="0" fontId="3" fillId="4" borderId="28" xfId="0" applyFont="1" applyFill="1" applyBorder="1" applyAlignment="1">
      <alignment horizontal="right"/>
    </xf>
    <xf numFmtId="0" fontId="0" fillId="4" borderId="7" xfId="0" applyFill="1" applyBorder="1" applyAlignment="1">
      <alignment horizontal="right"/>
    </xf>
    <xf numFmtId="0" fontId="5" fillId="4" borderId="7" xfId="0" applyFont="1" applyFill="1" applyBorder="1"/>
    <xf numFmtId="2" fontId="0" fillId="4" borderId="7" xfId="0" applyNumberFormat="1" applyFill="1" applyBorder="1" applyAlignment="1">
      <alignment horizontal="center"/>
    </xf>
    <xf numFmtId="2" fontId="0" fillId="4" borderId="29" xfId="0" applyNumberFormat="1" applyFill="1" applyBorder="1" applyAlignment="1">
      <alignment horizontal="center"/>
    </xf>
    <xf numFmtId="0" fontId="5" fillId="4" borderId="0" xfId="0" applyFont="1" applyFill="1" applyBorder="1"/>
    <xf numFmtId="0" fontId="3" fillId="4" borderId="30" xfId="0" applyFont="1" applyFill="1" applyBorder="1"/>
    <xf numFmtId="2" fontId="3" fillId="4" borderId="31" xfId="0" applyNumberFormat="1" applyFont="1" applyFill="1" applyBorder="1"/>
    <xf numFmtId="0" fontId="3" fillId="4" borderId="31" xfId="0" applyFont="1" applyFill="1" applyBorder="1"/>
    <xf numFmtId="0" fontId="0" fillId="4" borderId="31" xfId="0" applyFill="1" applyBorder="1"/>
    <xf numFmtId="0" fontId="0" fillId="4" borderId="32" xfId="0" applyFill="1" applyBorder="1"/>
    <xf numFmtId="0" fontId="1" fillId="4" borderId="0" xfId="0" applyFont="1" applyFill="1"/>
    <xf numFmtId="0" fontId="13" fillId="4" borderId="0" xfId="0" applyFont="1" applyFill="1" applyBorder="1" applyAlignment="1">
      <alignment horizontal="center"/>
    </xf>
    <xf numFmtId="0" fontId="13" fillId="4" borderId="0" xfId="0" applyFont="1" applyFill="1" applyBorder="1"/>
    <xf numFmtId="0" fontId="13" fillId="4" borderId="18" xfId="0" applyFont="1" applyFill="1" applyBorder="1"/>
    <xf numFmtId="0" fontId="13" fillId="4" borderId="7" xfId="0" applyFont="1" applyFill="1" applyBorder="1"/>
    <xf numFmtId="0" fontId="13" fillId="4" borderId="7" xfId="0" applyFont="1" applyFill="1" applyBorder="1" applyAlignment="1">
      <alignment horizontal="center"/>
    </xf>
    <xf numFmtId="0" fontId="13" fillId="4" borderId="29" xfId="0" applyFont="1" applyFill="1" applyBorder="1" applyAlignment="1">
      <alignment horizontal="center"/>
    </xf>
    <xf numFmtId="0" fontId="0" fillId="4" borderId="30" xfId="0" applyFill="1" applyBorder="1"/>
    <xf numFmtId="0" fontId="3" fillId="3" borderId="20" xfId="0" applyFont="1" applyFill="1" applyBorder="1" applyAlignment="1">
      <alignment horizontal="center"/>
    </xf>
    <xf numFmtId="0" fontId="3" fillId="3" borderId="10"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4" borderId="20" xfId="0" applyFont="1" applyFill="1" applyBorder="1" applyAlignment="1">
      <alignment horizontal="center"/>
    </xf>
    <xf numFmtId="0" fontId="3" fillId="4" borderId="2" xfId="0" applyFont="1" applyFill="1" applyBorder="1" applyAlignment="1">
      <alignment horizontal="center"/>
    </xf>
    <xf numFmtId="0" fontId="0" fillId="2" borderId="9" xfId="0" applyFill="1" applyBorder="1"/>
    <xf numFmtId="2" fontId="0" fillId="4" borderId="33" xfId="0" applyNumberFormat="1" applyFill="1" applyBorder="1" applyAlignment="1">
      <alignment horizontal="center"/>
    </xf>
    <xf numFmtId="0" fontId="5" fillId="3" borderId="0" xfId="1" applyFont="1" applyFill="1" applyBorder="1"/>
    <xf numFmtId="0" fontId="5" fillId="3" borderId="18" xfId="1" applyFont="1" applyFill="1" applyBorder="1"/>
    <xf numFmtId="0" fontId="5" fillId="3" borderId="31" xfId="1" applyFont="1" applyFill="1" applyBorder="1"/>
    <xf numFmtId="0" fontId="5" fillId="3" borderId="32" xfId="1" applyFont="1" applyFill="1" applyBorder="1"/>
    <xf numFmtId="0" fontId="5" fillId="4" borderId="0" xfId="1" applyFont="1" applyFill="1" applyBorder="1"/>
    <xf numFmtId="0" fontId="5" fillId="4" borderId="18" xfId="1" applyFont="1" applyFill="1" applyBorder="1"/>
    <xf numFmtId="0" fontId="5" fillId="4" borderId="31" xfId="1" applyFont="1" applyFill="1" applyBorder="1"/>
    <xf numFmtId="0" fontId="5" fillId="4" borderId="32" xfId="1" applyFont="1" applyFill="1" applyBorder="1"/>
    <xf numFmtId="0" fontId="2" fillId="0" borderId="0" xfId="0" applyFont="1" applyFill="1" applyAlignment="1">
      <alignment horizontal="left"/>
    </xf>
    <xf numFmtId="0" fontId="0" fillId="2" borderId="0" xfId="0" applyFill="1" applyBorder="1"/>
    <xf numFmtId="0" fontId="0" fillId="2" borderId="17" xfId="0" applyFill="1" applyBorder="1"/>
    <xf numFmtId="0" fontId="0" fillId="2" borderId="18" xfId="0" applyFill="1" applyBorder="1"/>
    <xf numFmtId="0" fontId="0" fillId="2" borderId="31" xfId="0" applyFill="1" applyBorder="1"/>
    <xf numFmtId="0" fontId="0" fillId="2" borderId="32" xfId="0" applyFill="1" applyBorder="1"/>
    <xf numFmtId="0" fontId="0" fillId="2" borderId="30" xfId="0" applyFill="1" applyBorder="1"/>
    <xf numFmtId="0" fontId="3" fillId="2" borderId="17" xfId="0" applyFont="1" applyFill="1" applyBorder="1"/>
    <xf numFmtId="0" fontId="0" fillId="2" borderId="35" xfId="0" applyFill="1" applyBorder="1"/>
    <xf numFmtId="0" fontId="3" fillId="4" borderId="36" xfId="0" applyFont="1" applyFill="1" applyBorder="1" applyAlignment="1">
      <alignment horizontal="center"/>
    </xf>
    <xf numFmtId="1" fontId="0" fillId="2" borderId="37" xfId="0" applyNumberFormat="1" applyFill="1" applyBorder="1" applyAlignment="1">
      <alignment horizontal="center"/>
    </xf>
    <xf numFmtId="1" fontId="0" fillId="2" borderId="38" xfId="0" applyNumberFormat="1" applyFill="1" applyBorder="1" applyAlignment="1">
      <alignment horizontal="center"/>
    </xf>
    <xf numFmtId="0" fontId="0" fillId="2" borderId="39" xfId="0" applyFill="1" applyBorder="1" applyAlignment="1">
      <alignment horizontal="center"/>
    </xf>
    <xf numFmtId="0" fontId="1" fillId="2" borderId="30" xfId="0" applyFont="1" applyFill="1" applyBorder="1"/>
    <xf numFmtId="0" fontId="0" fillId="0" borderId="7" xfId="0" applyBorder="1"/>
    <xf numFmtId="0" fontId="14" fillId="0" borderId="0" xfId="0" applyFont="1" applyFill="1" applyBorder="1"/>
    <xf numFmtId="0" fontId="0" fillId="0" borderId="0" xfId="0" applyBorder="1"/>
    <xf numFmtId="0" fontId="5" fillId="0" borderId="7" xfId="1" applyFont="1" applyFill="1" applyBorder="1"/>
    <xf numFmtId="0" fontId="16" fillId="0" borderId="0" xfId="0" applyFont="1" applyBorder="1" applyAlignment="1">
      <alignment horizontal="left"/>
    </xf>
    <xf numFmtId="0" fontId="16" fillId="0" borderId="0" xfId="0" applyFont="1" applyBorder="1" applyAlignment="1">
      <alignment horizontal="center"/>
    </xf>
    <xf numFmtId="0" fontId="2" fillId="0" borderId="0" xfId="0" applyFont="1" applyProtection="1">
      <protection locked="0"/>
    </xf>
    <xf numFmtId="0" fontId="3" fillId="2" borderId="20" xfId="0" applyFont="1" applyFill="1" applyBorder="1" applyAlignment="1">
      <alignment horizontal="center"/>
    </xf>
    <xf numFmtId="0" fontId="3" fillId="2" borderId="2" xfId="0" applyFont="1" applyFill="1" applyBorder="1" applyAlignment="1">
      <alignment horizontal="center"/>
    </xf>
    <xf numFmtId="0" fontId="0" fillId="0" borderId="0" xfId="0" applyFill="1" applyBorder="1"/>
    <xf numFmtId="1" fontId="0" fillId="2" borderId="0" xfId="0" applyNumberFormat="1" applyFill="1" applyBorder="1" applyAlignment="1">
      <alignment horizontal="center"/>
    </xf>
    <xf numFmtId="0" fontId="3" fillId="2" borderId="18" xfId="0" applyFont="1" applyFill="1" applyBorder="1" applyAlignment="1">
      <alignment horizontal="center"/>
    </xf>
    <xf numFmtId="0" fontId="3" fillId="2" borderId="0" xfId="0" applyFont="1" applyFill="1" applyBorder="1" applyAlignment="1">
      <alignment horizontal="right"/>
    </xf>
    <xf numFmtId="1" fontId="0" fillId="2" borderId="18" xfId="0" applyNumberFormat="1" applyFill="1" applyBorder="1" applyAlignment="1">
      <alignment horizontal="center"/>
    </xf>
    <xf numFmtId="0" fontId="0" fillId="2" borderId="18" xfId="0" applyFill="1" applyBorder="1" applyAlignment="1">
      <alignment horizontal="center"/>
    </xf>
    <xf numFmtId="0" fontId="0" fillId="0" borderId="0" xfId="0" applyAlignment="1"/>
    <xf numFmtId="0" fontId="0" fillId="0" borderId="41" xfId="0" applyBorder="1"/>
    <xf numFmtId="0" fontId="3" fillId="2" borderId="0" xfId="0" applyFont="1" applyFill="1" applyBorder="1" applyAlignment="1">
      <alignment horizontal="center"/>
    </xf>
    <xf numFmtId="0" fontId="3" fillId="4" borderId="29" xfId="0" applyFont="1" applyFill="1" applyBorder="1" applyAlignment="1">
      <alignment horizontal="center"/>
    </xf>
    <xf numFmtId="0" fontId="0" fillId="2" borderId="17" xfId="0" applyFill="1" applyBorder="1" applyAlignment="1">
      <alignment horizontal="center"/>
    </xf>
    <xf numFmtId="0" fontId="0" fillId="2" borderId="0" xfId="0" applyFill="1" applyBorder="1" applyAlignment="1">
      <alignment horizontal="center"/>
    </xf>
    <xf numFmtId="0" fontId="0" fillId="2" borderId="28" xfId="0" applyFill="1" applyBorder="1" applyAlignment="1">
      <alignment horizontal="center"/>
    </xf>
    <xf numFmtId="0" fontId="0" fillId="2" borderId="7" xfId="0" applyFill="1" applyBorder="1" applyAlignment="1">
      <alignment horizontal="center"/>
    </xf>
    <xf numFmtId="0" fontId="3" fillId="2" borderId="28" xfId="0" applyFont="1" applyFill="1" applyBorder="1" applyAlignment="1">
      <alignment horizontal="center"/>
    </xf>
    <xf numFmtId="0" fontId="3" fillId="2" borderId="7" xfId="0" applyFont="1" applyFill="1" applyBorder="1" applyAlignment="1">
      <alignment horizontal="center"/>
    </xf>
    <xf numFmtId="0" fontId="2" fillId="0" borderId="0" xfId="0" applyFont="1" applyAlignment="1" applyProtection="1">
      <alignment horizontal="left"/>
      <protection locked="0"/>
    </xf>
    <xf numFmtId="0" fontId="3" fillId="2" borderId="42" xfId="0" applyFont="1" applyFill="1" applyBorder="1" applyAlignment="1">
      <alignment horizontal="center"/>
    </xf>
    <xf numFmtId="0" fontId="3" fillId="2" borderId="13" xfId="0" applyFont="1" applyFill="1" applyBorder="1" applyAlignment="1">
      <alignment horizontal="center"/>
    </xf>
    <xf numFmtId="0" fontId="0" fillId="2" borderId="3" xfId="0" applyFill="1" applyBorder="1" applyAlignment="1">
      <alignment horizontal="center"/>
    </xf>
    <xf numFmtId="0" fontId="0" fillId="2" borderId="43" xfId="0" applyFill="1" applyBorder="1" applyAlignment="1">
      <alignment horizontal="center"/>
    </xf>
    <xf numFmtId="0" fontId="0" fillId="2" borderId="25" xfId="0" applyFill="1" applyBorder="1" applyAlignment="1">
      <alignment horizontal="center"/>
    </xf>
    <xf numFmtId="0" fontId="3" fillId="2" borderId="17" xfId="0" applyFont="1" applyFill="1" applyBorder="1" applyAlignment="1">
      <alignment horizontal="center"/>
    </xf>
    <xf numFmtId="0" fontId="3" fillId="2" borderId="0" xfId="0" applyFont="1" applyFill="1" applyBorder="1" applyAlignment="1">
      <alignment horizontal="center"/>
    </xf>
    <xf numFmtId="0" fontId="13" fillId="3" borderId="0" xfId="0" applyFont="1" applyFill="1" applyBorder="1" applyAlignment="1">
      <alignment horizontal="center"/>
    </xf>
    <xf numFmtId="0" fontId="13" fillId="3" borderId="7" xfId="0" applyFont="1" applyFill="1" applyBorder="1" applyAlignment="1">
      <alignment horizontal="center"/>
    </xf>
    <xf numFmtId="165" fontId="0" fillId="3" borderId="0" xfId="0" applyNumberFormat="1" applyFill="1" applyBorder="1" applyAlignment="1">
      <alignment horizontal="center"/>
    </xf>
    <xf numFmtId="0" fontId="7" fillId="4" borderId="37" xfId="0" applyFont="1" applyFill="1" applyBorder="1" applyAlignment="1">
      <alignment horizontal="center" wrapText="1"/>
    </xf>
    <xf numFmtId="0" fontId="0" fillId="4" borderId="39" xfId="0" applyFill="1" applyBorder="1" applyAlignment="1">
      <alignment wrapText="1"/>
    </xf>
    <xf numFmtId="0" fontId="13" fillId="4" borderId="0" xfId="0" applyFont="1" applyFill="1" applyBorder="1" applyAlignment="1">
      <alignment horizontal="center"/>
    </xf>
    <xf numFmtId="0" fontId="3" fillId="3" borderId="0" xfId="0" applyFont="1" applyFill="1" applyAlignment="1">
      <alignment horizontal="center"/>
    </xf>
    <xf numFmtId="0" fontId="3" fillId="4" borderId="0" xfId="0" applyFont="1" applyFill="1" applyAlignment="1">
      <alignment horizontal="center"/>
    </xf>
    <xf numFmtId="0" fontId="7" fillId="4" borderId="8" xfId="0" applyFont="1" applyFill="1" applyBorder="1" applyAlignment="1">
      <alignment horizontal="center"/>
    </xf>
    <xf numFmtId="0" fontId="7" fillId="4" borderId="10" xfId="0" applyFont="1" applyFill="1" applyBorder="1" applyAlignment="1">
      <alignment horizontal="center"/>
    </xf>
    <xf numFmtId="0" fontId="7" fillId="3" borderId="37" xfId="0" applyFont="1" applyFill="1" applyBorder="1" applyAlignment="1">
      <alignment horizontal="center" wrapText="1"/>
    </xf>
    <xf numFmtId="0" fontId="0" fillId="3" borderId="39" xfId="0" applyFill="1" applyBorder="1" applyAlignment="1">
      <alignment wrapText="1"/>
    </xf>
    <xf numFmtId="0" fontId="7" fillId="3" borderId="8" xfId="0" applyFont="1" applyFill="1" applyBorder="1" applyAlignment="1">
      <alignment horizontal="center"/>
    </xf>
    <xf numFmtId="0" fontId="7" fillId="3" borderId="10" xfId="0" applyFont="1" applyFill="1" applyBorder="1" applyAlignment="1">
      <alignment horizontal="center"/>
    </xf>
    <xf numFmtId="0" fontId="4" fillId="0" borderId="0" xfId="1" applyFont="1" applyAlignment="1">
      <alignment horizontal="center"/>
    </xf>
    <xf numFmtId="0" fontId="4" fillId="0" borderId="0" xfId="0" applyFont="1" applyAlignment="1">
      <alignment horizontal="center"/>
    </xf>
    <xf numFmtId="0" fontId="13" fillId="4" borderId="7" xfId="0" applyFont="1" applyFill="1" applyBorder="1" applyAlignment="1">
      <alignment horizontal="center"/>
    </xf>
    <xf numFmtId="165" fontId="0" fillId="4" borderId="0" xfId="0" applyNumberFormat="1" applyFill="1" applyBorder="1" applyAlignment="1">
      <alignment horizontal="center"/>
    </xf>
    <xf numFmtId="165" fontId="0" fillId="4" borderId="31" xfId="0" applyNumberFormat="1" applyFill="1" applyBorder="1" applyAlignment="1">
      <alignment horizontal="center"/>
    </xf>
    <xf numFmtId="165" fontId="0" fillId="3" borderId="31" xfId="0" applyNumberFormat="1" applyFill="1" applyBorder="1" applyAlignment="1">
      <alignment horizontal="center"/>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center"/>
    </xf>
    <xf numFmtId="0" fontId="24" fillId="0" borderId="41" xfId="0" applyFont="1" applyBorder="1" applyAlignment="1">
      <alignment horizontal="center" vertical="center" wrapText="1"/>
    </xf>
    <xf numFmtId="0" fontId="25" fillId="0" borderId="41" xfId="0" applyFont="1" applyFill="1" applyBorder="1" applyAlignment="1">
      <alignment horizontal="center" vertical="center" wrapText="1"/>
    </xf>
    <xf numFmtId="0" fontId="5" fillId="0" borderId="0" xfId="0" applyFont="1" applyFill="1"/>
    <xf numFmtId="0" fontId="25" fillId="0"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3" fillId="4" borderId="34" xfId="0" applyFont="1" applyFill="1" applyBorder="1" applyAlignment="1">
      <alignment horizontal="center" wrapText="1"/>
    </xf>
    <xf numFmtId="0" fontId="3" fillId="3" borderId="34" xfId="0" applyFont="1" applyFill="1" applyBorder="1" applyAlignment="1">
      <alignment horizontal="center" vertical="center" wrapText="1"/>
    </xf>
    <xf numFmtId="0" fontId="3" fillId="4" borderId="34" xfId="0" applyFont="1" applyFill="1" applyBorder="1" applyAlignment="1">
      <alignment horizontal="center"/>
    </xf>
    <xf numFmtId="0" fontId="3" fillId="3" borderId="34" xfId="0" applyFont="1" applyFill="1" applyBorder="1" applyAlignment="1">
      <alignment horizontal="center" vertical="center"/>
    </xf>
    <xf numFmtId="0" fontId="15" fillId="2" borderId="0" xfId="0" applyFont="1" applyFill="1" applyBorder="1" applyAlignment="1" applyProtection="1">
      <alignment horizontal="left"/>
      <protection locked="0"/>
    </xf>
    <xf numFmtId="0" fontId="15" fillId="0" borderId="18" xfId="0" applyFont="1" applyFill="1" applyBorder="1" applyAlignment="1" applyProtection="1">
      <alignment horizontal="left"/>
      <protection locked="0"/>
    </xf>
    <xf numFmtId="2" fontId="3" fillId="2" borderId="18"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2" fontId="3" fillId="2" borderId="29"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4" borderId="12" xfId="0" applyFont="1" applyFill="1" applyBorder="1" applyAlignment="1">
      <alignment horizontal="center"/>
    </xf>
    <xf numFmtId="0" fontId="3" fillId="4" borderId="11" xfId="0" applyFont="1" applyFill="1" applyBorder="1" applyAlignment="1">
      <alignment horizontal="center"/>
    </xf>
    <xf numFmtId="0" fontId="3" fillId="4" borderId="44"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44" xfId="0" applyFont="1" applyFill="1" applyBorder="1" applyAlignment="1">
      <alignment horizontal="center"/>
    </xf>
    <xf numFmtId="0" fontId="3" fillId="2" borderId="17" xfId="0" applyFont="1" applyFill="1" applyBorder="1" applyAlignment="1">
      <alignment horizontal="center" vertical="center"/>
    </xf>
    <xf numFmtId="0" fontId="3" fillId="2" borderId="0" xfId="0" applyFont="1" applyFill="1" applyBorder="1" applyAlignment="1">
      <alignment horizontal="center" vertical="center"/>
    </xf>
    <xf numFmtId="0" fontId="15" fillId="0" borderId="4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40"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26" fillId="0" borderId="0" xfId="0" applyFont="1" applyFill="1" applyBorder="1" applyAlignment="1">
      <alignment horizontal="center"/>
    </xf>
    <xf numFmtId="14" fontId="15" fillId="0" borderId="0" xfId="0" applyNumberFormat="1" applyFont="1" applyAlignment="1" applyProtection="1">
      <alignment horizontal="center" vertical="center"/>
      <protection locked="0"/>
    </xf>
    <xf numFmtId="0" fontId="3" fillId="4" borderId="13" xfId="0" applyFont="1" applyFill="1" applyBorder="1" applyAlignment="1">
      <alignment horizontal="center"/>
    </xf>
    <xf numFmtId="0" fontId="10" fillId="6" borderId="45" xfId="0" applyFont="1" applyFill="1" applyBorder="1"/>
    <xf numFmtId="0" fontId="10" fillId="6" borderId="46" xfId="0" applyFont="1" applyFill="1" applyBorder="1"/>
    <xf numFmtId="0" fontId="10" fillId="6" borderId="47" xfId="0" applyFont="1" applyFill="1" applyBorder="1"/>
    <xf numFmtId="0" fontId="10" fillId="5" borderId="45" xfId="0" applyFont="1" applyFill="1" applyBorder="1"/>
    <xf numFmtId="0" fontId="0" fillId="5" borderId="46" xfId="0" applyFill="1" applyBorder="1"/>
    <xf numFmtId="0" fontId="0" fillId="5" borderId="47" xfId="0" applyFill="1" applyBorder="1"/>
    <xf numFmtId="0" fontId="27" fillId="2" borderId="0" xfId="0" applyFont="1" applyFill="1" applyBorder="1" applyAlignment="1">
      <alignment horizontal="center" vertical="center"/>
    </xf>
    <xf numFmtId="1" fontId="3" fillId="2" borderId="1" xfId="0" applyNumberFormat="1" applyFont="1" applyFill="1" applyBorder="1" applyAlignment="1">
      <alignment horizontal="center"/>
    </xf>
    <xf numFmtId="1" fontId="3" fillId="2" borderId="2" xfId="0" applyNumberFormat="1" applyFont="1" applyFill="1" applyBorder="1" applyAlignment="1">
      <alignment horizontal="center"/>
    </xf>
    <xf numFmtId="165" fontId="15" fillId="2" borderId="1" xfId="0" applyNumberFormat="1" applyFont="1" applyFill="1" applyBorder="1" applyAlignment="1" applyProtection="1">
      <alignment horizontal="center" vertical="center"/>
      <protection locked="0"/>
    </xf>
    <xf numFmtId="165" fontId="15" fillId="2" borderId="26" xfId="0" applyNumberFormat="1" applyFont="1" applyFill="1" applyBorder="1" applyAlignment="1" applyProtection="1">
      <alignment horizontal="center" vertical="center"/>
      <protection locked="0"/>
    </xf>
    <xf numFmtId="165" fontId="3" fillId="2" borderId="40" xfId="0" applyNumberFormat="1" applyFont="1" applyFill="1" applyBorder="1" applyAlignment="1">
      <alignment horizontal="center" vertical="center"/>
    </xf>
    <xf numFmtId="165" fontId="15" fillId="2" borderId="1" xfId="0" applyNumberFormat="1" applyFont="1" applyFill="1" applyBorder="1" applyAlignment="1" applyProtection="1">
      <alignment horizontal="center"/>
      <protection locked="0"/>
    </xf>
    <xf numFmtId="165" fontId="15" fillId="2" borderId="26" xfId="0" applyNumberFormat="1" applyFont="1" applyFill="1" applyBorder="1" applyAlignment="1" applyProtection="1">
      <alignment horizontal="center"/>
      <protection locked="0"/>
    </xf>
    <xf numFmtId="165" fontId="3" fillId="2" borderId="40" xfId="0" applyNumberFormat="1" applyFont="1" applyFill="1" applyBorder="1" applyAlignment="1">
      <alignment horizontal="center"/>
    </xf>
    <xf numFmtId="1" fontId="3" fillId="2" borderId="20" xfId="0" applyNumberFormat="1" applyFont="1" applyFill="1" applyBorder="1" applyAlignment="1">
      <alignment horizontal="center"/>
    </xf>
    <xf numFmtId="2" fontId="5" fillId="2" borderId="0" xfId="0" applyNumberFormat="1" applyFont="1" applyFill="1" applyBorder="1" applyAlignment="1">
      <alignment horizontal="center"/>
    </xf>
    <xf numFmtId="2" fontId="5" fillId="2" borderId="7" xfId="0" applyNumberFormat="1" applyFont="1" applyFill="1" applyBorder="1" applyAlignment="1">
      <alignment horizontal="center"/>
    </xf>
    <xf numFmtId="2" fontId="5" fillId="2" borderId="5" xfId="0" applyNumberFormat="1" applyFont="1" applyFill="1" applyBorder="1" applyAlignment="1">
      <alignment horizontal="center"/>
    </xf>
    <xf numFmtId="2" fontId="5" fillId="2" borderId="6" xfId="0" applyNumberFormat="1" applyFont="1" applyFill="1" applyBorder="1" applyAlignment="1">
      <alignment horizontal="center"/>
    </xf>
    <xf numFmtId="0" fontId="31" fillId="0" borderId="0" xfId="2" applyFont="1" applyAlignment="1">
      <alignment horizontal="center" vertical="center"/>
    </xf>
    <xf numFmtId="0" fontId="31" fillId="0" borderId="0" xfId="2" applyFont="1" applyAlignment="1">
      <alignment vertical="center"/>
    </xf>
    <xf numFmtId="0" fontId="31" fillId="0" borderId="0" xfId="2" applyFont="1" applyBorder="1" applyAlignment="1">
      <alignment vertical="center"/>
    </xf>
    <xf numFmtId="0" fontId="32" fillId="0" borderId="0" xfId="2" applyFont="1" applyBorder="1" applyAlignment="1">
      <alignment horizontal="right" vertical="center"/>
    </xf>
    <xf numFmtId="0" fontId="33" fillId="0" borderId="0" xfId="2" applyFont="1" applyFill="1" applyBorder="1" applyAlignment="1">
      <alignment horizontal="right" vertical="center" wrapText="1"/>
    </xf>
    <xf numFmtId="0" fontId="33" fillId="0" borderId="0" xfId="2" applyFont="1" applyFill="1" applyBorder="1" applyAlignment="1">
      <alignment horizontal="right" vertical="center" wrapText="1" readingOrder="2"/>
    </xf>
    <xf numFmtId="0" fontId="33" fillId="0" borderId="0" xfId="2" applyFont="1" applyFill="1" applyBorder="1" applyAlignment="1">
      <alignment horizontal="left" vertical="center" wrapText="1"/>
    </xf>
    <xf numFmtId="0" fontId="32" fillId="0" borderId="0" xfId="2" applyFont="1" applyBorder="1" applyAlignment="1">
      <alignment horizontal="center" vertical="center"/>
    </xf>
    <xf numFmtId="0" fontId="33" fillId="0" borderId="0" xfId="2" applyFont="1" applyBorder="1" applyAlignment="1">
      <alignment vertical="center"/>
    </xf>
    <xf numFmtId="0" fontId="32" fillId="0" borderId="0" xfId="2" applyFont="1" applyBorder="1" applyAlignment="1">
      <alignment horizontal="center" vertical="center" wrapText="1"/>
    </xf>
    <xf numFmtId="0" fontId="33" fillId="0" borderId="0" xfId="2" applyFont="1" applyBorder="1" applyAlignment="1">
      <alignment horizontal="center" vertical="center"/>
    </xf>
    <xf numFmtId="0" fontId="34" fillId="0" borderId="0" xfId="4" applyFont="1" applyBorder="1" applyAlignment="1" applyProtection="1">
      <alignment horizontal="center" vertical="center"/>
    </xf>
    <xf numFmtId="0" fontId="35" fillId="0" borderId="0" xfId="3" applyFont="1" applyBorder="1" applyAlignment="1" applyProtection="1">
      <alignment horizontal="center" vertical="center"/>
    </xf>
    <xf numFmtId="0" fontId="19" fillId="0" borderId="0" xfId="4" applyBorder="1" applyAlignment="1" applyProtection="1">
      <alignment horizontal="center" vertical="center"/>
    </xf>
    <xf numFmtId="0" fontId="37" fillId="0" borderId="0" xfId="2" applyFont="1" applyBorder="1" applyAlignment="1">
      <alignment horizontal="center" vertical="center"/>
    </xf>
    <xf numFmtId="0" fontId="32" fillId="0" borderId="17" xfId="2" applyFont="1" applyBorder="1" applyAlignment="1">
      <alignment horizontal="center" vertical="center" wrapText="1"/>
    </xf>
    <xf numFmtId="14" fontId="33" fillId="0" borderId="18" xfId="2" applyNumberFormat="1" applyFont="1" applyBorder="1" applyAlignment="1">
      <alignment vertical="center"/>
    </xf>
    <xf numFmtId="0" fontId="32" fillId="0" borderId="18" xfId="2" applyFont="1" applyBorder="1" applyAlignment="1">
      <alignment horizontal="right" vertical="center"/>
    </xf>
    <xf numFmtId="0" fontId="33" fillId="0" borderId="17" xfId="2" applyFont="1" applyFill="1" applyBorder="1" applyAlignment="1">
      <alignment horizontal="right" vertical="center" wrapText="1"/>
    </xf>
    <xf numFmtId="0" fontId="33" fillId="0" borderId="18" xfId="2" applyFont="1" applyFill="1" applyBorder="1" applyAlignment="1">
      <alignment horizontal="right" vertical="center" wrapText="1"/>
    </xf>
    <xf numFmtId="0" fontId="33" fillId="0" borderId="17" xfId="2" applyFont="1" applyFill="1" applyBorder="1" applyAlignment="1">
      <alignment horizontal="right" vertical="center" wrapText="1" readingOrder="2"/>
    </xf>
    <xf numFmtId="0" fontId="33" fillId="0" borderId="18" xfId="2" applyFont="1" applyFill="1" applyBorder="1" applyAlignment="1">
      <alignment horizontal="right" vertical="center" wrapText="1" readingOrder="2"/>
    </xf>
    <xf numFmtId="0" fontId="33" fillId="0" borderId="17" xfId="2" applyFont="1" applyFill="1" applyBorder="1" applyAlignment="1">
      <alignment horizontal="left" vertical="center" wrapText="1"/>
    </xf>
    <xf numFmtId="0" fontId="33" fillId="0" borderId="18" xfId="2" applyFont="1" applyFill="1" applyBorder="1" applyAlignment="1">
      <alignment horizontal="left" vertical="center" wrapText="1"/>
    </xf>
    <xf numFmtId="0" fontId="33" fillId="0" borderId="18" xfId="2" applyFont="1" applyBorder="1" applyAlignment="1">
      <alignment vertical="center"/>
    </xf>
    <xf numFmtId="0" fontId="30" fillId="7" borderId="45" xfId="2" applyFont="1" applyFill="1" applyBorder="1" applyAlignment="1">
      <alignment horizontal="center" vertical="center"/>
    </xf>
    <xf numFmtId="0" fontId="28" fillId="7" borderId="46" xfId="2" applyFont="1" applyFill="1" applyBorder="1" applyAlignment="1">
      <alignment horizontal="center" vertical="center"/>
    </xf>
    <xf numFmtId="0" fontId="28" fillId="7" borderId="47" xfId="2" applyFont="1" applyFill="1" applyBorder="1" applyAlignment="1">
      <alignment horizontal="center" vertical="center"/>
    </xf>
    <xf numFmtId="0" fontId="29" fillId="7" borderId="45" xfId="2" applyFont="1" applyFill="1" applyBorder="1" applyAlignment="1">
      <alignment horizontal="center" vertical="center" wrapText="1"/>
    </xf>
    <xf numFmtId="0" fontId="29" fillId="7" borderId="46" xfId="2" applyFont="1" applyFill="1" applyBorder="1" applyAlignment="1">
      <alignment horizontal="center" vertical="center" wrapText="1"/>
    </xf>
    <xf numFmtId="0" fontId="29" fillId="7" borderId="47" xfId="2" applyFont="1" applyFill="1" applyBorder="1" applyAlignment="1">
      <alignment horizontal="center" vertical="center" wrapText="1"/>
    </xf>
    <xf numFmtId="0" fontId="36" fillId="8" borderId="45" xfId="2" applyFont="1" applyFill="1" applyBorder="1" applyAlignment="1">
      <alignment horizontal="center" vertical="center" wrapText="1"/>
    </xf>
    <xf numFmtId="0" fontId="36" fillId="8" borderId="46" xfId="2" applyFont="1" applyFill="1" applyBorder="1" applyAlignment="1">
      <alignment horizontal="center" vertical="center" wrapText="1"/>
    </xf>
    <xf numFmtId="0" fontId="36" fillId="8" borderId="47" xfId="2" applyFont="1" applyFill="1" applyBorder="1" applyAlignment="1">
      <alignment horizontal="center" vertical="center" wrapText="1"/>
    </xf>
    <xf numFmtId="0" fontId="37" fillId="8" borderId="45" xfId="2" applyFont="1" applyFill="1" applyBorder="1" applyAlignment="1">
      <alignment horizontal="center" vertical="center" wrapText="1"/>
    </xf>
    <xf numFmtId="0" fontId="37" fillId="8" borderId="46" xfId="2" applyFont="1" applyFill="1" applyBorder="1" applyAlignment="1">
      <alignment horizontal="center" vertical="center" wrapText="1"/>
    </xf>
    <xf numFmtId="0" fontId="37" fillId="8" borderId="47" xfId="2" applyFont="1" applyFill="1" applyBorder="1" applyAlignment="1">
      <alignment horizontal="center" vertical="center" wrapText="1"/>
    </xf>
    <xf numFmtId="0" fontId="37" fillId="0" borderId="30" xfId="2" applyFont="1" applyFill="1" applyBorder="1" applyAlignment="1">
      <alignment horizontal="right" vertical="center" wrapText="1"/>
    </xf>
    <xf numFmtId="0" fontId="37" fillId="0" borderId="31" xfId="2" applyFont="1" applyFill="1" applyBorder="1" applyAlignment="1">
      <alignment horizontal="right" vertical="center" wrapText="1"/>
    </xf>
    <xf numFmtId="0" fontId="37" fillId="0" borderId="32" xfId="2" applyFont="1" applyFill="1" applyBorder="1" applyAlignment="1">
      <alignment horizontal="right" vertical="center" wrapText="1"/>
    </xf>
  </cellXfs>
  <cellStyles count="5">
    <cellStyle name="Hyperlink" xfId="4" builtinId="8"/>
    <cellStyle name="Hyperlink 2" xfId="3" xr:uid="{00000000-0005-0000-0000-000000000000}"/>
    <cellStyle name="Normal" xfId="0" builtinId="0"/>
    <cellStyle name="Normal 2" xfId="2" xr:uid="{00000000-0005-0000-0000-000002000000}"/>
    <cellStyle name="Normal_weibull2001 modified" xfId="1" xr:uid="{00000000-0005-0000-0000-000003000000}"/>
  </cellStyles>
  <dxfs count="0"/>
  <tableStyles count="0" defaultTableStyle="TableStyleMedium9" defaultPivotStyle="PivotStyleLight16"/>
  <colors>
    <mruColors>
      <color rgb="FF003300"/>
      <color rgb="FF008000"/>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12859304084720122"/>
          <c:y val="9.6559378468368484E-2"/>
          <c:w val="0.84417549167927386"/>
          <c:h val="0.82241953385127631"/>
        </c:manualLayout>
      </c:layout>
      <c:scatterChart>
        <c:scatterStyle val="lineMarker"/>
        <c:varyColors val="0"/>
        <c:ser>
          <c:idx val="0"/>
          <c:order val="0"/>
          <c:tx>
            <c:v>horiz lines</c:v>
          </c:tx>
          <c:spPr>
            <a:ln w="12700">
              <a:solidFill>
                <a:srgbClr val="000000"/>
              </a:solidFill>
              <a:prstDash val="solid"/>
            </a:ln>
          </c:spPr>
          <c:marker>
            <c:symbol val="none"/>
          </c:marker>
          <c:dPt>
            <c:idx val="0"/>
            <c:bubble3D val="0"/>
            <c:extLst>
              <c:ext xmlns:c16="http://schemas.microsoft.com/office/drawing/2014/chart" uri="{C3380CC4-5D6E-409C-BE32-E72D297353CC}">
                <c16:uniqueId val="{00000000-3067-4338-B54B-644C3DFA659D}"/>
              </c:ext>
            </c:extLst>
          </c:dPt>
          <c:dPt>
            <c:idx val="1"/>
            <c:bubble3D val="0"/>
            <c:extLst>
              <c:ext xmlns:c16="http://schemas.microsoft.com/office/drawing/2014/chart" uri="{C3380CC4-5D6E-409C-BE32-E72D297353CC}">
                <c16:uniqueId val="{00000001-3067-4338-B54B-644C3DFA659D}"/>
              </c:ext>
            </c:extLst>
          </c:dPt>
          <c:dPt>
            <c:idx val="2"/>
            <c:bubble3D val="0"/>
            <c:extLst>
              <c:ext xmlns:c16="http://schemas.microsoft.com/office/drawing/2014/chart" uri="{C3380CC4-5D6E-409C-BE32-E72D297353CC}">
                <c16:uniqueId val="{00000002-3067-4338-B54B-644C3DFA659D}"/>
              </c:ext>
            </c:extLst>
          </c:dPt>
          <c:dPt>
            <c:idx val="3"/>
            <c:bubble3D val="0"/>
            <c:extLst>
              <c:ext xmlns:c16="http://schemas.microsoft.com/office/drawing/2014/chart" uri="{C3380CC4-5D6E-409C-BE32-E72D297353CC}">
                <c16:uniqueId val="{00000003-3067-4338-B54B-644C3DFA659D}"/>
              </c:ext>
            </c:extLst>
          </c:dPt>
          <c:dPt>
            <c:idx val="4"/>
            <c:bubble3D val="0"/>
            <c:extLst>
              <c:ext xmlns:c16="http://schemas.microsoft.com/office/drawing/2014/chart" uri="{C3380CC4-5D6E-409C-BE32-E72D297353CC}">
                <c16:uniqueId val="{00000004-3067-4338-B54B-644C3DFA659D}"/>
              </c:ext>
            </c:extLst>
          </c:dPt>
          <c:dPt>
            <c:idx val="5"/>
            <c:bubble3D val="0"/>
            <c:extLst>
              <c:ext xmlns:c16="http://schemas.microsoft.com/office/drawing/2014/chart" uri="{C3380CC4-5D6E-409C-BE32-E72D297353CC}">
                <c16:uniqueId val="{00000005-3067-4338-B54B-644C3DFA659D}"/>
              </c:ext>
            </c:extLst>
          </c:dPt>
          <c:dPt>
            <c:idx val="6"/>
            <c:bubble3D val="0"/>
            <c:extLst>
              <c:ext xmlns:c16="http://schemas.microsoft.com/office/drawing/2014/chart" uri="{C3380CC4-5D6E-409C-BE32-E72D297353CC}">
                <c16:uniqueId val="{00000006-3067-4338-B54B-644C3DFA659D}"/>
              </c:ext>
            </c:extLst>
          </c:dPt>
          <c:dPt>
            <c:idx val="7"/>
            <c:bubble3D val="0"/>
            <c:extLst>
              <c:ext xmlns:c16="http://schemas.microsoft.com/office/drawing/2014/chart" uri="{C3380CC4-5D6E-409C-BE32-E72D297353CC}">
                <c16:uniqueId val="{00000007-3067-4338-B54B-644C3DFA659D}"/>
              </c:ext>
            </c:extLst>
          </c:dPt>
          <c:dPt>
            <c:idx val="8"/>
            <c:bubble3D val="0"/>
            <c:extLst>
              <c:ext xmlns:c16="http://schemas.microsoft.com/office/drawing/2014/chart" uri="{C3380CC4-5D6E-409C-BE32-E72D297353CC}">
                <c16:uniqueId val="{00000008-3067-4338-B54B-644C3DFA659D}"/>
              </c:ext>
            </c:extLst>
          </c:dPt>
          <c:dPt>
            <c:idx val="9"/>
            <c:bubble3D val="0"/>
            <c:extLst>
              <c:ext xmlns:c16="http://schemas.microsoft.com/office/drawing/2014/chart" uri="{C3380CC4-5D6E-409C-BE32-E72D297353CC}">
                <c16:uniqueId val="{00000009-3067-4338-B54B-644C3DFA659D}"/>
              </c:ext>
            </c:extLst>
          </c:dPt>
          <c:dPt>
            <c:idx val="10"/>
            <c:bubble3D val="0"/>
            <c:extLst>
              <c:ext xmlns:c16="http://schemas.microsoft.com/office/drawing/2014/chart" uri="{C3380CC4-5D6E-409C-BE32-E72D297353CC}">
                <c16:uniqueId val="{0000000A-3067-4338-B54B-644C3DFA659D}"/>
              </c:ext>
            </c:extLst>
          </c:dPt>
          <c:dPt>
            <c:idx val="11"/>
            <c:bubble3D val="0"/>
            <c:extLst>
              <c:ext xmlns:c16="http://schemas.microsoft.com/office/drawing/2014/chart" uri="{C3380CC4-5D6E-409C-BE32-E72D297353CC}">
                <c16:uniqueId val="{0000000B-3067-4338-B54B-644C3DFA659D}"/>
              </c:ext>
            </c:extLst>
          </c:dPt>
          <c:dPt>
            <c:idx val="12"/>
            <c:bubble3D val="0"/>
            <c:extLst>
              <c:ext xmlns:c16="http://schemas.microsoft.com/office/drawing/2014/chart" uri="{C3380CC4-5D6E-409C-BE32-E72D297353CC}">
                <c16:uniqueId val="{0000000C-3067-4338-B54B-644C3DFA659D}"/>
              </c:ext>
            </c:extLst>
          </c:dPt>
          <c:dPt>
            <c:idx val="13"/>
            <c:bubble3D val="0"/>
            <c:extLst>
              <c:ext xmlns:c16="http://schemas.microsoft.com/office/drawing/2014/chart" uri="{C3380CC4-5D6E-409C-BE32-E72D297353CC}">
                <c16:uniqueId val="{0000000D-3067-4338-B54B-644C3DFA659D}"/>
              </c:ext>
            </c:extLst>
          </c:dPt>
          <c:dPt>
            <c:idx val="14"/>
            <c:bubble3D val="0"/>
            <c:extLst>
              <c:ext xmlns:c16="http://schemas.microsoft.com/office/drawing/2014/chart" uri="{C3380CC4-5D6E-409C-BE32-E72D297353CC}">
                <c16:uniqueId val="{0000000E-3067-4338-B54B-644C3DFA659D}"/>
              </c:ext>
            </c:extLst>
          </c:dPt>
          <c:dPt>
            <c:idx val="15"/>
            <c:bubble3D val="0"/>
            <c:extLst>
              <c:ext xmlns:c16="http://schemas.microsoft.com/office/drawing/2014/chart" uri="{C3380CC4-5D6E-409C-BE32-E72D297353CC}">
                <c16:uniqueId val="{0000000F-3067-4338-B54B-644C3DFA659D}"/>
              </c:ext>
            </c:extLst>
          </c:dPt>
          <c:dLbls>
            <c:dLbl>
              <c:idx val="0"/>
              <c:tx>
                <c:rich>
                  <a:bodyPr/>
                  <a:lstStyle/>
                  <a:p>
                    <a:pPr>
                      <a:defRPr sz="1200" b="1" i="0" u="none" strike="noStrike" baseline="0">
                        <a:solidFill>
                          <a:srgbClr val="000000"/>
                        </a:solidFill>
                        <a:latin typeface="Arial"/>
                        <a:ea typeface="Arial"/>
                        <a:cs typeface="Arial"/>
                      </a:defRPr>
                    </a:pPr>
                    <a:r>
                      <a:rPr lang="en-US"/>
                      <a:t>0.1</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067-4338-B54B-644C3DFA659D}"/>
                </c:ext>
              </c:extLst>
            </c:dLbl>
            <c:dLbl>
              <c:idx val="1"/>
              <c:delete val="1"/>
              <c:extLst>
                <c:ext xmlns:c15="http://schemas.microsoft.com/office/drawing/2012/chart" uri="{CE6537A1-D6FC-4f65-9D91-7224C49458BB}"/>
                <c:ext xmlns:c16="http://schemas.microsoft.com/office/drawing/2014/chart" uri="{C3380CC4-5D6E-409C-BE32-E72D297353CC}">
                  <c16:uniqueId val="{00000001-3067-4338-B54B-644C3DFA659D}"/>
                </c:ext>
              </c:extLst>
            </c:dLbl>
            <c:dLbl>
              <c:idx val="3"/>
              <c:tx>
                <c:rich>
                  <a:bodyPr/>
                  <a:lstStyle/>
                  <a:p>
                    <a:pPr>
                      <a:defRPr sz="1200" b="1" i="0" u="none" strike="noStrike" baseline="0">
                        <a:solidFill>
                          <a:srgbClr val="000000"/>
                        </a:solidFill>
                        <a:latin typeface="Arial"/>
                        <a:ea typeface="Arial"/>
                        <a:cs typeface="Arial"/>
                      </a:defRPr>
                    </a:pPr>
                    <a:r>
                      <a:rPr lang="en-US"/>
                      <a:t>1</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067-4338-B54B-644C3DFA659D}"/>
                </c:ext>
              </c:extLst>
            </c:dLbl>
            <c:dLbl>
              <c:idx val="4"/>
              <c:delete val="1"/>
              <c:extLst>
                <c:ext xmlns:c15="http://schemas.microsoft.com/office/drawing/2012/chart" uri="{CE6537A1-D6FC-4f65-9D91-7224C49458BB}"/>
                <c:ext xmlns:c16="http://schemas.microsoft.com/office/drawing/2014/chart" uri="{C3380CC4-5D6E-409C-BE32-E72D297353CC}">
                  <c16:uniqueId val="{00000004-3067-4338-B54B-644C3DFA659D}"/>
                </c:ext>
              </c:extLst>
            </c:dLbl>
            <c:dLbl>
              <c:idx val="6"/>
              <c:tx>
                <c:rich>
                  <a:bodyPr/>
                  <a:lstStyle/>
                  <a:p>
                    <a:pPr>
                      <a:defRPr sz="1200" b="1" i="0" u="none" strike="noStrike" baseline="0">
                        <a:solidFill>
                          <a:srgbClr val="000000"/>
                        </a:solidFill>
                        <a:latin typeface="Arial"/>
                        <a:ea typeface="Arial"/>
                        <a:cs typeface="Arial"/>
                      </a:defRPr>
                    </a:pPr>
                    <a:r>
                      <a:rPr lang="en-US"/>
                      <a:t>2</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067-4338-B54B-644C3DFA659D}"/>
                </c:ext>
              </c:extLst>
            </c:dLbl>
            <c:dLbl>
              <c:idx val="7"/>
              <c:delete val="1"/>
              <c:extLst>
                <c:ext xmlns:c15="http://schemas.microsoft.com/office/drawing/2012/chart" uri="{CE6537A1-D6FC-4f65-9D91-7224C49458BB}"/>
                <c:ext xmlns:c16="http://schemas.microsoft.com/office/drawing/2014/chart" uri="{C3380CC4-5D6E-409C-BE32-E72D297353CC}">
                  <c16:uniqueId val="{00000007-3067-4338-B54B-644C3DFA659D}"/>
                </c:ext>
              </c:extLst>
            </c:dLbl>
            <c:dLbl>
              <c:idx val="9"/>
              <c:tx>
                <c:rich>
                  <a:bodyPr/>
                  <a:lstStyle/>
                  <a:p>
                    <a:pPr>
                      <a:defRPr sz="1200" b="1" i="0" u="none" strike="noStrike" baseline="0">
                        <a:solidFill>
                          <a:srgbClr val="000000"/>
                        </a:solidFill>
                        <a:latin typeface="Arial"/>
                        <a:ea typeface="Arial"/>
                        <a:cs typeface="Arial"/>
                      </a:defRPr>
                    </a:pPr>
                    <a:r>
                      <a:rPr lang="en-US"/>
                      <a:t>5</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067-4338-B54B-644C3DFA659D}"/>
                </c:ext>
              </c:extLst>
            </c:dLbl>
            <c:dLbl>
              <c:idx val="10"/>
              <c:delete val="1"/>
              <c:extLst>
                <c:ext xmlns:c15="http://schemas.microsoft.com/office/drawing/2012/chart" uri="{CE6537A1-D6FC-4f65-9D91-7224C49458BB}"/>
                <c:ext xmlns:c16="http://schemas.microsoft.com/office/drawing/2014/chart" uri="{C3380CC4-5D6E-409C-BE32-E72D297353CC}">
                  <c16:uniqueId val="{0000000A-3067-4338-B54B-644C3DFA659D}"/>
                </c:ext>
              </c:extLst>
            </c:dLbl>
            <c:dLbl>
              <c:idx val="12"/>
              <c:tx>
                <c:rich>
                  <a:bodyPr/>
                  <a:lstStyle/>
                  <a:p>
                    <a:pPr>
                      <a:defRPr sz="1200" b="1" i="0" u="none" strike="noStrike" baseline="0">
                        <a:solidFill>
                          <a:srgbClr val="000000"/>
                        </a:solidFill>
                        <a:latin typeface="Arial"/>
                        <a:ea typeface="Arial"/>
                        <a:cs typeface="Arial"/>
                      </a:defRPr>
                    </a:pPr>
                    <a:r>
                      <a:rPr lang="en-US"/>
                      <a:t>10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067-4338-B54B-644C3DFA659D}"/>
                </c:ext>
              </c:extLst>
            </c:dLbl>
            <c:dLbl>
              <c:idx val="13"/>
              <c:delete val="1"/>
              <c:extLst>
                <c:ext xmlns:c15="http://schemas.microsoft.com/office/drawing/2012/chart" uri="{CE6537A1-D6FC-4f65-9D91-7224C49458BB}"/>
                <c:ext xmlns:c16="http://schemas.microsoft.com/office/drawing/2014/chart" uri="{C3380CC4-5D6E-409C-BE32-E72D297353CC}">
                  <c16:uniqueId val="{0000000D-3067-4338-B54B-644C3DFA659D}"/>
                </c:ext>
              </c:extLst>
            </c:dLbl>
            <c:dLbl>
              <c:idx val="15"/>
              <c:tx>
                <c:rich>
                  <a:bodyPr/>
                  <a:lstStyle/>
                  <a:p>
                    <a:pPr>
                      <a:defRPr sz="1200" b="1" i="0" u="none" strike="noStrike" baseline="0">
                        <a:solidFill>
                          <a:srgbClr val="000000"/>
                        </a:solidFill>
                        <a:latin typeface="Arial"/>
                        <a:ea typeface="Arial"/>
                        <a:cs typeface="Arial"/>
                      </a:defRPr>
                    </a:pPr>
                    <a:r>
                      <a:rPr lang="en-US"/>
                      <a:t>20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067-4338-B54B-644C3DFA659D}"/>
                </c:ext>
              </c:extLst>
            </c:dLbl>
            <c:dLbl>
              <c:idx val="16"/>
              <c:delete val="1"/>
              <c:extLst>
                <c:ext xmlns:c15="http://schemas.microsoft.com/office/drawing/2012/chart" uri="{CE6537A1-D6FC-4f65-9D91-7224C49458BB}"/>
                <c:ext xmlns:c16="http://schemas.microsoft.com/office/drawing/2014/chart" uri="{C3380CC4-5D6E-409C-BE32-E72D297353CC}">
                  <c16:uniqueId val="{00000010-3067-4338-B54B-644C3DFA659D}"/>
                </c:ext>
              </c:extLst>
            </c:dLbl>
            <c:dLbl>
              <c:idx val="18"/>
              <c:tx>
                <c:rich>
                  <a:bodyPr/>
                  <a:lstStyle/>
                  <a:p>
                    <a:pPr>
                      <a:defRPr sz="1200" b="1" i="0" u="none" strike="noStrike" baseline="0">
                        <a:solidFill>
                          <a:srgbClr val="000000"/>
                        </a:solidFill>
                        <a:latin typeface="Arial"/>
                        <a:ea typeface="Arial"/>
                        <a:cs typeface="Arial"/>
                      </a:defRPr>
                    </a:pPr>
                    <a:r>
                      <a:rPr lang="en-US"/>
                      <a:t>30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3067-4338-B54B-644C3DFA659D}"/>
                </c:ext>
              </c:extLst>
            </c:dLbl>
            <c:dLbl>
              <c:idx val="19"/>
              <c:delete val="1"/>
              <c:extLst>
                <c:ext xmlns:c15="http://schemas.microsoft.com/office/drawing/2012/chart" uri="{CE6537A1-D6FC-4f65-9D91-7224C49458BB}"/>
                <c:ext xmlns:c16="http://schemas.microsoft.com/office/drawing/2014/chart" uri="{C3380CC4-5D6E-409C-BE32-E72D297353CC}">
                  <c16:uniqueId val="{00000012-3067-4338-B54B-644C3DFA659D}"/>
                </c:ext>
              </c:extLst>
            </c:dLbl>
            <c:dLbl>
              <c:idx val="21"/>
              <c:tx>
                <c:rich>
                  <a:bodyPr/>
                  <a:lstStyle/>
                  <a:p>
                    <a:pPr>
                      <a:defRPr sz="1200" b="1" i="0" u="none" strike="noStrike" baseline="0">
                        <a:solidFill>
                          <a:srgbClr val="000000"/>
                        </a:solidFill>
                        <a:latin typeface="Arial"/>
                        <a:ea typeface="Arial"/>
                        <a:cs typeface="Arial"/>
                      </a:defRPr>
                    </a:pPr>
                    <a:r>
                      <a:rPr lang="en-US"/>
                      <a:t>40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3067-4338-B54B-644C3DFA659D}"/>
                </c:ext>
              </c:extLst>
            </c:dLbl>
            <c:dLbl>
              <c:idx val="22"/>
              <c:delete val="1"/>
              <c:extLst>
                <c:ext xmlns:c15="http://schemas.microsoft.com/office/drawing/2012/chart" uri="{CE6537A1-D6FC-4f65-9D91-7224C49458BB}"/>
                <c:ext xmlns:c16="http://schemas.microsoft.com/office/drawing/2014/chart" uri="{C3380CC4-5D6E-409C-BE32-E72D297353CC}">
                  <c16:uniqueId val="{00000014-3067-4338-B54B-644C3DFA659D}"/>
                </c:ext>
              </c:extLst>
            </c:dLbl>
            <c:dLbl>
              <c:idx val="24"/>
              <c:tx>
                <c:rich>
                  <a:bodyPr/>
                  <a:lstStyle/>
                  <a:p>
                    <a:pPr>
                      <a:defRPr sz="1200" b="1" i="0" u="none" strike="noStrike" baseline="0">
                        <a:solidFill>
                          <a:srgbClr val="000000"/>
                        </a:solidFill>
                        <a:latin typeface="Arial"/>
                        <a:ea typeface="Arial"/>
                        <a:cs typeface="Arial"/>
                      </a:defRPr>
                    </a:pPr>
                    <a:r>
                      <a:rPr lang="en-US"/>
                      <a:t>50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3067-4338-B54B-644C3DFA659D}"/>
                </c:ext>
              </c:extLst>
            </c:dLbl>
            <c:dLbl>
              <c:idx val="25"/>
              <c:delete val="1"/>
              <c:extLst>
                <c:ext xmlns:c15="http://schemas.microsoft.com/office/drawing/2012/chart" uri="{CE6537A1-D6FC-4f65-9D91-7224C49458BB}"/>
                <c:ext xmlns:c16="http://schemas.microsoft.com/office/drawing/2014/chart" uri="{C3380CC4-5D6E-409C-BE32-E72D297353CC}">
                  <c16:uniqueId val="{00000016-3067-4338-B54B-644C3DFA659D}"/>
                </c:ext>
              </c:extLst>
            </c:dLbl>
            <c:dLbl>
              <c:idx val="27"/>
              <c:tx>
                <c:rich>
                  <a:bodyPr/>
                  <a:lstStyle/>
                  <a:p>
                    <a:pPr>
                      <a:defRPr sz="1200" b="1" i="0" u="none" strike="noStrike" baseline="0">
                        <a:solidFill>
                          <a:srgbClr val="000000"/>
                        </a:solidFill>
                        <a:latin typeface="Arial"/>
                        <a:ea typeface="Arial"/>
                        <a:cs typeface="Arial"/>
                      </a:defRPr>
                    </a:pPr>
                    <a:r>
                      <a:rPr lang="en-US"/>
                      <a:t>60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3067-4338-B54B-644C3DFA659D}"/>
                </c:ext>
              </c:extLst>
            </c:dLbl>
            <c:dLbl>
              <c:idx val="28"/>
              <c:delete val="1"/>
              <c:extLst>
                <c:ext xmlns:c15="http://schemas.microsoft.com/office/drawing/2012/chart" uri="{CE6537A1-D6FC-4f65-9D91-7224C49458BB}"/>
                <c:ext xmlns:c16="http://schemas.microsoft.com/office/drawing/2014/chart" uri="{C3380CC4-5D6E-409C-BE32-E72D297353CC}">
                  <c16:uniqueId val="{00000018-3067-4338-B54B-644C3DFA659D}"/>
                </c:ext>
              </c:extLst>
            </c:dLbl>
            <c:dLbl>
              <c:idx val="30"/>
              <c:tx>
                <c:rich>
                  <a:bodyPr/>
                  <a:lstStyle/>
                  <a:p>
                    <a:pPr>
                      <a:defRPr sz="1200" b="1" i="0" u="none" strike="noStrike" baseline="0">
                        <a:solidFill>
                          <a:srgbClr val="000000"/>
                        </a:solidFill>
                        <a:latin typeface="Arial"/>
                        <a:ea typeface="Arial"/>
                        <a:cs typeface="Arial"/>
                      </a:defRPr>
                    </a:pPr>
                    <a:r>
                      <a:rPr lang="en-US"/>
                      <a:t>70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3067-4338-B54B-644C3DFA659D}"/>
                </c:ext>
              </c:extLst>
            </c:dLbl>
            <c:dLbl>
              <c:idx val="31"/>
              <c:delete val="1"/>
              <c:extLst>
                <c:ext xmlns:c15="http://schemas.microsoft.com/office/drawing/2012/chart" uri="{CE6537A1-D6FC-4f65-9D91-7224C49458BB}"/>
                <c:ext xmlns:c16="http://schemas.microsoft.com/office/drawing/2014/chart" uri="{C3380CC4-5D6E-409C-BE32-E72D297353CC}">
                  <c16:uniqueId val="{0000001A-3067-4338-B54B-644C3DFA659D}"/>
                </c:ext>
              </c:extLst>
            </c:dLbl>
            <c:dLbl>
              <c:idx val="33"/>
              <c:tx>
                <c:rich>
                  <a:bodyPr/>
                  <a:lstStyle/>
                  <a:p>
                    <a:pPr>
                      <a:defRPr sz="1200" b="1" i="0" u="none" strike="noStrike" baseline="0">
                        <a:solidFill>
                          <a:srgbClr val="000000"/>
                        </a:solidFill>
                        <a:latin typeface="Arial"/>
                        <a:ea typeface="Arial"/>
                        <a:cs typeface="Arial"/>
                      </a:defRPr>
                    </a:pPr>
                    <a:r>
                      <a:rPr lang="en-US"/>
                      <a:t>80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3067-4338-B54B-644C3DFA659D}"/>
                </c:ext>
              </c:extLst>
            </c:dLbl>
            <c:dLbl>
              <c:idx val="34"/>
              <c:delete val="1"/>
              <c:extLst>
                <c:ext xmlns:c15="http://schemas.microsoft.com/office/drawing/2012/chart" uri="{CE6537A1-D6FC-4f65-9D91-7224C49458BB}"/>
                <c:ext xmlns:c16="http://schemas.microsoft.com/office/drawing/2014/chart" uri="{C3380CC4-5D6E-409C-BE32-E72D297353CC}">
                  <c16:uniqueId val="{0000001C-3067-4338-B54B-644C3DFA659D}"/>
                </c:ext>
              </c:extLst>
            </c:dLbl>
            <c:dLbl>
              <c:idx val="36"/>
              <c:tx>
                <c:rich>
                  <a:bodyPr/>
                  <a:lstStyle/>
                  <a:p>
                    <a:pPr>
                      <a:defRPr sz="1200" b="1" i="0" u="none" strike="noStrike" baseline="0">
                        <a:solidFill>
                          <a:srgbClr val="000000"/>
                        </a:solidFill>
                        <a:latin typeface="Arial"/>
                        <a:ea typeface="Arial"/>
                        <a:cs typeface="Arial"/>
                      </a:defRPr>
                    </a:pPr>
                    <a:r>
                      <a:rPr lang="en-US"/>
                      <a:t>90</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3067-4338-B54B-644C3DFA659D}"/>
                </c:ext>
              </c:extLst>
            </c:dLbl>
            <c:dLbl>
              <c:idx val="37"/>
              <c:delete val="1"/>
              <c:extLst>
                <c:ext xmlns:c15="http://schemas.microsoft.com/office/drawing/2012/chart" uri="{CE6537A1-D6FC-4f65-9D91-7224C49458BB}"/>
                <c:ext xmlns:c16="http://schemas.microsoft.com/office/drawing/2014/chart" uri="{C3380CC4-5D6E-409C-BE32-E72D297353CC}">
                  <c16:uniqueId val="{0000001E-3067-4338-B54B-644C3DFA659D}"/>
                </c:ext>
              </c:extLst>
            </c:dLbl>
            <c:dLbl>
              <c:idx val="39"/>
              <c:tx>
                <c:rich>
                  <a:bodyPr/>
                  <a:lstStyle/>
                  <a:p>
                    <a:pPr>
                      <a:defRPr sz="1200" b="1" i="0" u="none" strike="noStrike" baseline="0">
                        <a:solidFill>
                          <a:srgbClr val="000000"/>
                        </a:solidFill>
                        <a:latin typeface="Arial"/>
                        <a:ea typeface="Arial"/>
                        <a:cs typeface="Arial"/>
                      </a:defRPr>
                    </a:pPr>
                    <a:r>
                      <a:rPr lang="en-US"/>
                      <a:t>95</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3067-4338-B54B-644C3DFA659D}"/>
                </c:ext>
              </c:extLst>
            </c:dLbl>
            <c:dLbl>
              <c:idx val="40"/>
              <c:delete val="1"/>
              <c:extLst>
                <c:ext xmlns:c15="http://schemas.microsoft.com/office/drawing/2012/chart" uri="{CE6537A1-D6FC-4f65-9D91-7224C49458BB}"/>
                <c:ext xmlns:c16="http://schemas.microsoft.com/office/drawing/2014/chart" uri="{C3380CC4-5D6E-409C-BE32-E72D297353CC}">
                  <c16:uniqueId val="{00000020-3067-4338-B54B-644C3DFA659D}"/>
                </c:ext>
              </c:extLst>
            </c:dLbl>
            <c:dLbl>
              <c:idx val="42"/>
              <c:tx>
                <c:rich>
                  <a:bodyPr/>
                  <a:lstStyle/>
                  <a:p>
                    <a:pPr>
                      <a:defRPr sz="1200" b="1" i="0" u="none" strike="noStrike" baseline="0">
                        <a:solidFill>
                          <a:srgbClr val="000000"/>
                        </a:solidFill>
                        <a:latin typeface="Arial"/>
                        <a:ea typeface="Arial"/>
                        <a:cs typeface="Arial"/>
                      </a:defRPr>
                    </a:pPr>
                    <a:r>
                      <a:rPr lang="en-US"/>
                      <a:t>99</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3067-4338-B54B-644C3DFA659D}"/>
                </c:ext>
              </c:extLst>
            </c:dLbl>
            <c:dLbl>
              <c:idx val="43"/>
              <c:delete val="1"/>
              <c:extLst>
                <c:ext xmlns:c15="http://schemas.microsoft.com/office/drawing/2012/chart" uri="{CE6537A1-D6FC-4f65-9D91-7224C49458BB}"/>
                <c:ext xmlns:c16="http://schemas.microsoft.com/office/drawing/2014/chart" uri="{C3380CC4-5D6E-409C-BE32-E72D297353CC}">
                  <c16:uniqueId val="{00000022-3067-4338-B54B-644C3DFA659D}"/>
                </c:ext>
              </c:extLst>
            </c:dLbl>
            <c:dLbl>
              <c:idx val="45"/>
              <c:tx>
                <c:rich>
                  <a:bodyPr/>
                  <a:lstStyle/>
                  <a:p>
                    <a:pPr>
                      <a:defRPr sz="1200" b="1" i="0" u="none" strike="noStrike" baseline="0">
                        <a:solidFill>
                          <a:srgbClr val="000000"/>
                        </a:solidFill>
                        <a:latin typeface="Arial"/>
                        <a:ea typeface="Arial"/>
                        <a:cs typeface="Arial"/>
                      </a:defRPr>
                    </a:pPr>
                    <a:r>
                      <a:rPr lang="en-US"/>
                      <a:t>99.9</a:t>
                    </a: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3067-4338-B54B-644C3DFA659D}"/>
                </c:ext>
              </c:extLst>
            </c:dLbl>
            <c:dLbl>
              <c:idx val="46"/>
              <c:delete val="1"/>
              <c:extLst>
                <c:ext xmlns:c15="http://schemas.microsoft.com/office/drawing/2012/chart" uri="{CE6537A1-D6FC-4f65-9D91-7224C49458BB}"/>
                <c:ext xmlns:c16="http://schemas.microsoft.com/office/drawing/2014/chart" uri="{C3380CC4-5D6E-409C-BE32-E72D297353CC}">
                  <c16:uniqueId val="{00000024-3067-4338-B54B-644C3DFA659D}"/>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dLblPos val="l"/>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محاسبات!$A$28:$A$74</c:f>
              <c:numCache>
                <c:formatCode>General</c:formatCode>
                <c:ptCount val="47"/>
                <c:pt idx="0">
                  <c:v>0.01</c:v>
                </c:pt>
                <c:pt idx="1">
                  <c:v>10</c:v>
                </c:pt>
                <c:pt idx="3">
                  <c:v>0.01</c:v>
                </c:pt>
                <c:pt idx="4">
                  <c:v>10</c:v>
                </c:pt>
                <c:pt idx="6">
                  <c:v>0.01</c:v>
                </c:pt>
                <c:pt idx="7">
                  <c:v>10</c:v>
                </c:pt>
                <c:pt idx="9">
                  <c:v>0.01</c:v>
                </c:pt>
                <c:pt idx="10">
                  <c:v>10</c:v>
                </c:pt>
                <c:pt idx="12">
                  <c:v>0.01</c:v>
                </c:pt>
                <c:pt idx="13">
                  <c:v>10</c:v>
                </c:pt>
                <c:pt idx="15">
                  <c:v>0.01</c:v>
                </c:pt>
                <c:pt idx="16">
                  <c:v>10</c:v>
                </c:pt>
                <c:pt idx="18">
                  <c:v>0.01</c:v>
                </c:pt>
                <c:pt idx="19">
                  <c:v>10</c:v>
                </c:pt>
                <c:pt idx="21">
                  <c:v>0.01</c:v>
                </c:pt>
                <c:pt idx="22">
                  <c:v>10</c:v>
                </c:pt>
                <c:pt idx="24">
                  <c:v>0.01</c:v>
                </c:pt>
                <c:pt idx="25">
                  <c:v>10</c:v>
                </c:pt>
                <c:pt idx="27">
                  <c:v>0.01</c:v>
                </c:pt>
                <c:pt idx="28">
                  <c:v>10</c:v>
                </c:pt>
                <c:pt idx="30">
                  <c:v>0.01</c:v>
                </c:pt>
                <c:pt idx="31">
                  <c:v>10</c:v>
                </c:pt>
                <c:pt idx="33">
                  <c:v>0.01</c:v>
                </c:pt>
                <c:pt idx="34">
                  <c:v>10</c:v>
                </c:pt>
                <c:pt idx="36">
                  <c:v>0.01</c:v>
                </c:pt>
                <c:pt idx="37">
                  <c:v>10</c:v>
                </c:pt>
                <c:pt idx="39">
                  <c:v>0.01</c:v>
                </c:pt>
                <c:pt idx="40">
                  <c:v>10</c:v>
                </c:pt>
                <c:pt idx="42">
                  <c:v>0.01</c:v>
                </c:pt>
                <c:pt idx="43">
                  <c:v>10</c:v>
                </c:pt>
                <c:pt idx="45">
                  <c:v>0.01</c:v>
                </c:pt>
                <c:pt idx="46">
                  <c:v>10</c:v>
                </c:pt>
              </c:numCache>
            </c:numRef>
          </c:xVal>
          <c:yVal>
            <c:numRef>
              <c:f>محاسبات!$D$28:$D$74</c:f>
              <c:numCache>
                <c:formatCode>General</c:formatCode>
                <c:ptCount val="47"/>
                <c:pt idx="0">
                  <c:v>0.1</c:v>
                </c:pt>
                <c:pt idx="1">
                  <c:v>0.1</c:v>
                </c:pt>
                <c:pt idx="3">
                  <c:v>0.86388443212697241</c:v>
                </c:pt>
                <c:pt idx="4">
                  <c:v>0.86388443212697241</c:v>
                </c:pt>
                <c:pt idx="6">
                  <c:v>1.1364833955359908</c:v>
                </c:pt>
                <c:pt idx="7">
                  <c:v>1.1364833955359908</c:v>
                </c:pt>
                <c:pt idx="9">
                  <c:v>1.5453786792163406</c:v>
                </c:pt>
                <c:pt idx="10">
                  <c:v>1.5453786792163406</c:v>
                </c:pt>
                <c:pt idx="12">
                  <c:v>1.9086807406232127</c:v>
                </c:pt>
                <c:pt idx="13">
                  <c:v>1.9086807406232127</c:v>
                </c:pt>
                <c:pt idx="15">
                  <c:v>2.3486110725948985</c:v>
                </c:pt>
                <c:pt idx="16">
                  <c:v>2.3486110725948985</c:v>
                </c:pt>
                <c:pt idx="18">
                  <c:v>2.6658317934597724</c:v>
                </c:pt>
                <c:pt idx="19">
                  <c:v>2.6658317934597724</c:v>
                </c:pt>
                <c:pt idx="21">
                  <c:v>2.9368852030320136</c:v>
                </c:pt>
                <c:pt idx="22">
                  <c:v>2.9368852030320136</c:v>
                </c:pt>
                <c:pt idx="24">
                  <c:v>3.1902323061678133</c:v>
                </c:pt>
                <c:pt idx="25">
                  <c:v>3.1902323061678133</c:v>
                </c:pt>
                <c:pt idx="27">
                  <c:v>3.4435794093036129</c:v>
                </c:pt>
                <c:pt idx="28">
                  <c:v>3.4435794093036129</c:v>
                </c:pt>
                <c:pt idx="30">
                  <c:v>3.7146328188758542</c:v>
                </c:pt>
                <c:pt idx="31">
                  <c:v>3.7146328188758542</c:v>
                </c:pt>
                <c:pt idx="33">
                  <c:v>4.0318535397407276</c:v>
                </c:pt>
                <c:pt idx="34">
                  <c:v>4.0318535397407276</c:v>
                </c:pt>
                <c:pt idx="36">
                  <c:v>4.4717838717124136</c:v>
                </c:pt>
                <c:pt idx="37">
                  <c:v>4.4717838717124136</c:v>
                </c:pt>
                <c:pt idx="39">
                  <c:v>4.8350859331192844</c:v>
                </c:pt>
                <c:pt idx="40">
                  <c:v>4.8350859331192844</c:v>
                </c:pt>
                <c:pt idx="42">
                  <c:v>5.5165801802086536</c:v>
                </c:pt>
                <c:pt idx="43">
                  <c:v>5.5165801802086536</c:v>
                </c:pt>
                <c:pt idx="45">
                  <c:v>6.2804646123356598</c:v>
                </c:pt>
                <c:pt idx="46">
                  <c:v>6.2804646123356598</c:v>
                </c:pt>
              </c:numCache>
            </c:numRef>
          </c:yVal>
          <c:smooth val="0"/>
          <c:extLst>
            <c:ext xmlns:c16="http://schemas.microsoft.com/office/drawing/2014/chart" uri="{C3380CC4-5D6E-409C-BE32-E72D297353CC}">
              <c16:uniqueId val="{00000025-3067-4338-B54B-644C3DFA659D}"/>
            </c:ext>
          </c:extLst>
        </c:ser>
        <c:ser>
          <c:idx val="6"/>
          <c:order val="1"/>
          <c:tx>
            <c:v>target</c:v>
          </c:tx>
          <c:spPr>
            <a:ln w="38100">
              <a:solidFill>
                <a:srgbClr val="99CC00"/>
              </a:solidFill>
              <a:prstDash val="solid"/>
            </a:ln>
          </c:spPr>
          <c:marker>
            <c:symbol val="none"/>
          </c:marker>
          <c:xVal>
            <c:numRef>
              <c:f>محاسبات!$P$81:$P$97</c:f>
              <c:numCache>
                <c:formatCode>General</c:formatCode>
                <c:ptCount val="17"/>
                <c:pt idx="0">
                  <c:v>0.14000000000000001</c:v>
                </c:pt>
                <c:pt idx="1">
                  <c:v>0.14000000000000001</c:v>
                </c:pt>
                <c:pt idx="2">
                  <c:v>0.185</c:v>
                </c:pt>
                <c:pt idx="3">
                  <c:v>0.185</c:v>
                </c:pt>
                <c:pt idx="4">
                  <c:v>0.14000000000000001</c:v>
                </c:pt>
                <c:pt idx="6">
                  <c:v>0.27</c:v>
                </c:pt>
                <c:pt idx="7">
                  <c:v>0.27</c:v>
                </c:pt>
                <c:pt idx="8">
                  <c:v>0.36</c:v>
                </c:pt>
                <c:pt idx="9">
                  <c:v>0.36</c:v>
                </c:pt>
                <c:pt idx="10">
                  <c:v>0.27</c:v>
                </c:pt>
                <c:pt idx="12">
                  <c:v>0.65</c:v>
                </c:pt>
                <c:pt idx="13">
                  <c:v>0.65</c:v>
                </c:pt>
                <c:pt idx="14">
                  <c:v>0.86</c:v>
                </c:pt>
                <c:pt idx="15">
                  <c:v>0.86</c:v>
                </c:pt>
                <c:pt idx="16">
                  <c:v>0.65</c:v>
                </c:pt>
              </c:numCache>
            </c:numRef>
          </c:xVal>
          <c:yVal>
            <c:numRef>
              <c:f>محاسبات!$S$81:$S$97</c:f>
              <c:numCache>
                <c:formatCode>General</c:formatCode>
                <c:ptCount val="17"/>
                <c:pt idx="0">
                  <c:v>2.6658317934597724</c:v>
                </c:pt>
                <c:pt idx="1">
                  <c:v>2.9368852030320136</c:v>
                </c:pt>
                <c:pt idx="2">
                  <c:v>2.9368852030320136</c:v>
                </c:pt>
                <c:pt idx="3">
                  <c:v>2.6658317934597724</c:v>
                </c:pt>
                <c:pt idx="4">
                  <c:v>2.6658317934597724</c:v>
                </c:pt>
                <c:pt idx="6">
                  <c:v>2.9368852030320136</c:v>
                </c:pt>
                <c:pt idx="7">
                  <c:v>3.1902323061678133</c:v>
                </c:pt>
                <c:pt idx="8">
                  <c:v>3.1902323061678133</c:v>
                </c:pt>
                <c:pt idx="9">
                  <c:v>2.9368852030320136</c:v>
                </c:pt>
                <c:pt idx="10">
                  <c:v>2.9368852030320136</c:v>
                </c:pt>
                <c:pt idx="12">
                  <c:v>4.5953038664774457</c:v>
                </c:pt>
                <c:pt idx="13">
                  <c:v>5.2439812167996349</c:v>
                </c:pt>
                <c:pt idx="14">
                  <c:v>5.2439812167996349</c:v>
                </c:pt>
                <c:pt idx="15">
                  <c:v>4.5953038664774457</c:v>
                </c:pt>
                <c:pt idx="16">
                  <c:v>4.5953038664774457</c:v>
                </c:pt>
              </c:numCache>
            </c:numRef>
          </c:yVal>
          <c:smooth val="0"/>
          <c:extLst>
            <c:ext xmlns:c16="http://schemas.microsoft.com/office/drawing/2014/chart" uri="{C3380CC4-5D6E-409C-BE32-E72D297353CC}">
              <c16:uniqueId val="{00000026-3067-4338-B54B-644C3DFA659D}"/>
            </c:ext>
          </c:extLst>
        </c:ser>
        <c:ser>
          <c:idx val="2"/>
          <c:order val="2"/>
          <c:tx>
            <c:v>vert lines</c:v>
          </c:tx>
          <c:spPr>
            <a:ln w="38100">
              <a:solidFill>
                <a:srgbClr val="969696"/>
              </a:solidFill>
              <a:prstDash val="lgDash"/>
            </a:ln>
          </c:spPr>
          <c:marker>
            <c:symbol val="none"/>
          </c:marker>
          <c:dLbls>
            <c:dLbl>
              <c:idx val="0"/>
              <c:layout>
                <c:manualLayout>
                  <c:x val="-4.0123411199923749E-2"/>
                  <c:y val="1.2434361354109311E-2"/>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3067-4338-B54B-644C3DFA659D}"/>
                </c:ext>
              </c:extLst>
            </c:dLbl>
            <c:dLbl>
              <c:idx val="1"/>
              <c:delete val="1"/>
              <c:extLst>
                <c:ext xmlns:c15="http://schemas.microsoft.com/office/drawing/2012/chart" uri="{CE6537A1-D6FC-4f65-9D91-7224C49458BB}"/>
                <c:ext xmlns:c16="http://schemas.microsoft.com/office/drawing/2014/chart" uri="{C3380CC4-5D6E-409C-BE32-E72D297353CC}">
                  <c16:uniqueId val="{00000028-3067-4338-B54B-644C3DFA659D}"/>
                </c:ext>
              </c:extLst>
            </c:dLbl>
            <c:dLbl>
              <c:idx val="3"/>
              <c:layout>
                <c:manualLayout>
                  <c:x val="-3.8920747614566313E-2"/>
                  <c:y val="1.2434361354109311E-2"/>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3067-4338-B54B-644C3DFA659D}"/>
                </c:ext>
              </c:extLst>
            </c:dLbl>
            <c:dLbl>
              <c:idx val="4"/>
              <c:delete val="1"/>
              <c:extLst>
                <c:ext xmlns:c15="http://schemas.microsoft.com/office/drawing/2012/chart" uri="{CE6537A1-D6FC-4f65-9D91-7224C49458BB}"/>
                <c:ext xmlns:c16="http://schemas.microsoft.com/office/drawing/2014/chart" uri="{C3380CC4-5D6E-409C-BE32-E72D297353CC}">
                  <c16:uniqueId val="{0000002A-3067-4338-B54B-644C3DFA659D}"/>
                </c:ext>
              </c:extLst>
            </c:dLbl>
            <c:dLbl>
              <c:idx val="6"/>
              <c:layout>
                <c:manualLayout>
                  <c:x val="-3.7964747598683207E-2"/>
                  <c:y val="1.2434361354109311E-2"/>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067-4338-B54B-644C3DFA659D}"/>
                </c:ext>
              </c:extLst>
            </c:dLbl>
            <c:dLbl>
              <c:idx val="7"/>
              <c:delete val="1"/>
              <c:extLst>
                <c:ext xmlns:c15="http://schemas.microsoft.com/office/drawing/2012/chart" uri="{CE6537A1-D6FC-4f65-9D91-7224C49458BB}"/>
                <c:ext xmlns:c16="http://schemas.microsoft.com/office/drawing/2014/chart" uri="{C3380CC4-5D6E-409C-BE32-E72D297353CC}">
                  <c16:uniqueId val="{0000002C-3067-4338-B54B-644C3DFA659D}"/>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محاسبات!$A$100:$A$107</c:f>
              <c:numCache>
                <c:formatCode>General</c:formatCode>
                <c:ptCount val="8"/>
                <c:pt idx="0">
                  <c:v>0.16</c:v>
                </c:pt>
                <c:pt idx="1">
                  <c:v>0.16</c:v>
                </c:pt>
                <c:pt idx="3">
                  <c:v>0.31</c:v>
                </c:pt>
                <c:pt idx="4">
                  <c:v>0.31</c:v>
                </c:pt>
                <c:pt idx="6">
                  <c:v>0.75</c:v>
                </c:pt>
                <c:pt idx="7">
                  <c:v>0.75</c:v>
                </c:pt>
              </c:numCache>
            </c:numRef>
          </c:xVal>
          <c:yVal>
            <c:numRef>
              <c:f>محاسبات!$B$100:$B$107</c:f>
              <c:numCache>
                <c:formatCode>General</c:formatCode>
                <c:ptCount val="8"/>
                <c:pt idx="0">
                  <c:v>0.1</c:v>
                </c:pt>
                <c:pt idx="1">
                  <c:v>6.3</c:v>
                </c:pt>
                <c:pt idx="3">
                  <c:v>0.1</c:v>
                </c:pt>
                <c:pt idx="4">
                  <c:v>6.3</c:v>
                </c:pt>
                <c:pt idx="6">
                  <c:v>0.1</c:v>
                </c:pt>
                <c:pt idx="7">
                  <c:v>6.3</c:v>
                </c:pt>
              </c:numCache>
            </c:numRef>
          </c:yVal>
          <c:smooth val="0"/>
          <c:extLst>
            <c:ext xmlns:c16="http://schemas.microsoft.com/office/drawing/2014/chart" uri="{C3380CC4-5D6E-409C-BE32-E72D297353CC}">
              <c16:uniqueId val="{0000002D-3067-4338-B54B-644C3DFA659D}"/>
            </c:ext>
          </c:extLst>
        </c:ser>
        <c:ser>
          <c:idx val="1"/>
          <c:order val="3"/>
          <c:tx>
            <c:v>sample 1</c:v>
          </c:tx>
          <c:spPr>
            <a:ln w="28575">
              <a:noFill/>
            </a:ln>
          </c:spPr>
          <c:marker>
            <c:symbol val="circle"/>
            <c:size val="6"/>
            <c:spPr>
              <a:solidFill>
                <a:srgbClr val="0000FF"/>
              </a:solidFill>
              <a:ln>
                <a:solidFill>
                  <a:srgbClr val="0000FF"/>
                </a:solidFill>
                <a:prstDash val="solid"/>
              </a:ln>
            </c:spPr>
          </c:marker>
          <c:trendline>
            <c:spPr>
              <a:ln w="25400">
                <a:solidFill>
                  <a:srgbClr val="0000FF"/>
                </a:solidFill>
                <a:prstDash val="solid"/>
              </a:ln>
            </c:spPr>
            <c:trendlineType val="log"/>
            <c:dispRSqr val="0"/>
            <c:dispEq val="0"/>
          </c:trendline>
          <c:xVal>
            <c:numRef>
              <c:f>محاسبات!$B$19:$B$21</c:f>
              <c:numCache>
                <c:formatCode>General</c:formatCode>
                <c:ptCount val="3"/>
                <c:pt idx="0">
                  <c:v>0.75</c:v>
                </c:pt>
                <c:pt idx="1">
                  <c:v>0.31</c:v>
                </c:pt>
                <c:pt idx="2">
                  <c:v>0.16</c:v>
                </c:pt>
              </c:numCache>
            </c:numRef>
          </c:xVal>
          <c:yVal>
            <c:numRef>
              <c:f>محاسبات!$F$19:$F$21</c:f>
              <c:numCache>
                <c:formatCode>General</c:formatCode>
                <c:ptCount val="3"/>
                <c:pt idx="0">
                  <c:v>4.8350859331192844</c:v>
                </c:pt>
                <c:pt idx="1">
                  <c:v>3.3158936530228873</c:v>
                </c:pt>
                <c:pt idx="2">
                  <c:v>2.8049118397602455</c:v>
                </c:pt>
              </c:numCache>
            </c:numRef>
          </c:yVal>
          <c:smooth val="0"/>
          <c:extLst>
            <c:ext xmlns:c16="http://schemas.microsoft.com/office/drawing/2014/chart" uri="{C3380CC4-5D6E-409C-BE32-E72D297353CC}">
              <c16:uniqueId val="{0000002F-3067-4338-B54B-644C3DFA659D}"/>
            </c:ext>
          </c:extLst>
        </c:ser>
        <c:ser>
          <c:idx val="3"/>
          <c:order val="4"/>
          <c:tx>
            <c:v>sample 2</c:v>
          </c:tx>
          <c:spPr>
            <a:ln w="28575">
              <a:noFill/>
            </a:ln>
          </c:spPr>
          <c:marker>
            <c:symbol val="triangle"/>
            <c:size val="6"/>
            <c:spPr>
              <a:solidFill>
                <a:srgbClr val="FF9900"/>
              </a:solidFill>
              <a:ln>
                <a:solidFill>
                  <a:srgbClr val="FF6600"/>
                </a:solidFill>
                <a:prstDash val="solid"/>
              </a:ln>
            </c:spPr>
          </c:marker>
          <c:trendline>
            <c:spPr>
              <a:ln w="25400">
                <a:solidFill>
                  <a:srgbClr val="FF9900"/>
                </a:solidFill>
                <a:prstDash val="solid"/>
              </a:ln>
            </c:spPr>
            <c:trendlineType val="log"/>
            <c:dispRSqr val="0"/>
            <c:dispEq val="0"/>
          </c:trendline>
          <c:xVal>
            <c:numRef>
              <c:f>محاسبات!$J$19:$J$21</c:f>
              <c:numCache>
                <c:formatCode>General</c:formatCode>
                <c:ptCount val="3"/>
                <c:pt idx="0">
                  <c:v>0.75</c:v>
                </c:pt>
                <c:pt idx="1">
                  <c:v>0.31</c:v>
                </c:pt>
                <c:pt idx="2">
                  <c:v>0.16</c:v>
                </c:pt>
              </c:numCache>
            </c:numRef>
          </c:xVal>
          <c:yVal>
            <c:numRef>
              <c:f>محاسبات!$N$19:$N$21</c:f>
              <c:numCache>
                <c:formatCode>General</c:formatCode>
                <c:ptCount val="3"/>
                <c:pt idx="0">
                  <c:v>4.4717838717124136</c:v>
                </c:pt>
                <c:pt idx="1">
                  <c:v>3.3158936530228873</c:v>
                </c:pt>
                <c:pt idx="2">
                  <c:v>2.8049118397602455</c:v>
                </c:pt>
              </c:numCache>
            </c:numRef>
          </c:yVal>
          <c:smooth val="0"/>
          <c:extLst>
            <c:ext xmlns:c16="http://schemas.microsoft.com/office/drawing/2014/chart" uri="{C3380CC4-5D6E-409C-BE32-E72D297353CC}">
              <c16:uniqueId val="{00000031-3067-4338-B54B-644C3DFA659D}"/>
            </c:ext>
          </c:extLst>
        </c:ser>
        <c:dLbls>
          <c:showLegendKey val="0"/>
          <c:showVal val="0"/>
          <c:showCatName val="0"/>
          <c:showSerName val="0"/>
          <c:showPercent val="0"/>
          <c:showBubbleSize val="0"/>
        </c:dLbls>
        <c:axId val="210436560"/>
        <c:axId val="210430400"/>
      </c:scatterChart>
      <c:valAx>
        <c:axId val="210436560"/>
        <c:scaling>
          <c:logBase val="10"/>
          <c:orientation val="minMax"/>
          <c:max val="10"/>
          <c:min val="0.01"/>
        </c:scaling>
        <c:delete val="0"/>
        <c:axPos val="b"/>
        <c:majorGridlines>
          <c:spPr>
            <a:ln w="3175">
              <a:solidFill>
                <a:srgbClr val="969696"/>
              </a:solidFill>
              <a:prstDash val="solid"/>
            </a:ln>
          </c:spPr>
        </c:majorGridlines>
        <c:minorGridlines>
          <c:spPr>
            <a:ln w="3175">
              <a:solidFill>
                <a:srgbClr val="C0C0C0"/>
              </a:solidFill>
              <a:prstDash val="solid"/>
            </a:ln>
          </c:spPr>
        </c:minorGridlines>
        <c:title>
          <c:tx>
            <c:rich>
              <a:bodyPr/>
              <a:lstStyle/>
              <a:p>
                <a:pPr>
                  <a:defRPr sz="1600" b="1" i="1" u="none" strike="noStrike" baseline="0">
                    <a:solidFill>
                      <a:srgbClr val="000000"/>
                    </a:solidFill>
                    <a:latin typeface="Arial"/>
                    <a:ea typeface="Arial"/>
                    <a:cs typeface="Arial"/>
                  </a:defRPr>
                </a:pPr>
                <a:r>
                  <a:rPr lang="en-US"/>
                  <a:t>Particle size (inches)</a:t>
                </a:r>
              </a:p>
            </c:rich>
          </c:tx>
          <c:layout>
            <c:manualLayout>
              <c:xMode val="edge"/>
              <c:yMode val="edge"/>
              <c:x val="0.3782149007225003"/>
              <c:y val="0.958934491215816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10430400"/>
        <c:crosses val="autoZero"/>
        <c:crossBetween val="midCat"/>
      </c:valAx>
      <c:valAx>
        <c:axId val="210430400"/>
        <c:scaling>
          <c:orientation val="minMax"/>
          <c:max val="6.3"/>
          <c:min val="0.1"/>
        </c:scaling>
        <c:delete val="1"/>
        <c:axPos val="l"/>
        <c:title>
          <c:tx>
            <c:rich>
              <a:bodyPr/>
              <a:lstStyle/>
              <a:p>
                <a:pPr>
                  <a:defRPr sz="1600" b="1" i="1" u="none" strike="noStrike" baseline="0">
                    <a:solidFill>
                      <a:srgbClr val="000000"/>
                    </a:solidFill>
                    <a:latin typeface="Arial"/>
                    <a:ea typeface="Arial"/>
                    <a:cs typeface="Arial"/>
                  </a:defRPr>
                </a:pPr>
                <a:r>
                  <a:rPr lang="en-US"/>
                  <a:t>Cumulative Percentage Undersized</a:t>
                </a:r>
              </a:p>
            </c:rich>
          </c:tx>
          <c:layout>
            <c:manualLayout>
              <c:xMode val="edge"/>
              <c:yMode val="edge"/>
              <c:x val="0"/>
              <c:y val="0.30743618137352774"/>
            </c:manualLayout>
          </c:layout>
          <c:overlay val="0"/>
          <c:spPr>
            <a:noFill/>
            <a:ln w="25400">
              <a:noFill/>
            </a:ln>
          </c:spPr>
        </c:title>
        <c:numFmt formatCode="General" sourceLinked="1"/>
        <c:majorTickMark val="out"/>
        <c:minorTickMark val="none"/>
        <c:tickLblPos val="nextTo"/>
        <c:crossAx val="210436560"/>
        <c:crossesAt val="0.01"/>
        <c:crossBetween val="midCat"/>
      </c:valAx>
      <c:spPr>
        <a:solidFill>
          <a:srgbClr val="FFFFFF"/>
        </a:solidFill>
        <a:ln w="25400">
          <a:solidFill>
            <a:srgbClr val="000000"/>
          </a:solidFill>
          <a:prstDash val="solid"/>
        </a:ln>
      </c:spPr>
    </c:plotArea>
    <c:legend>
      <c:legendPos val="r"/>
      <c:legendEntry>
        <c:idx val="0"/>
        <c:delete val="1"/>
      </c:legendEntry>
      <c:legendEntry>
        <c:idx val="2"/>
        <c:delete val="1"/>
      </c:legendEntry>
      <c:legendEntry>
        <c:idx val="5"/>
        <c:delete val="1"/>
      </c:legendEntry>
      <c:legendEntry>
        <c:idx val="6"/>
        <c:delete val="1"/>
      </c:legendEntry>
      <c:layout>
        <c:manualLayout>
          <c:xMode val="edge"/>
          <c:yMode val="edge"/>
          <c:x val="0.80181541170893089"/>
          <c:y val="0.11320759992013424"/>
          <c:w val="0.13918299328433259"/>
          <c:h val="7.1032171591138615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80" workbookViewId="0"/>
  </sheetViews>
  <sheetProtection algorithmName="SHA-512" hashValue="Ja3SWn/cc96xqPPdjqXvWUEJrH/fwPUxGuwKdafIjNGBFP/5TRqBTud7gLf3SPZOtWePHeqPCV7sMOm8fE/RaQ==" saltValue="gC1B42oWm95EPj7CrIqdbA==" spinCount="100000" content="1" objects="1"/>
  <pageMargins left="0.75" right="0.75" top="0.75" bottom="0.75" header="0" footer="0.5"/>
  <pageSetup orientation="portrait" horizontalDpi="4294967292" r:id="rId1"/>
  <headerFooter alignWithMargins="0">
    <oddFooter>&amp;RPrinted &amp;D</oddFooter>
  </headerFooter>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4</xdr:col>
      <xdr:colOff>240351</xdr:colOff>
      <xdr:row>0</xdr:row>
      <xdr:rowOff>17804</xdr:rowOff>
    </xdr:from>
    <xdr:to>
      <xdr:col>7</xdr:col>
      <xdr:colOff>391682</xdr:colOff>
      <xdr:row>1</xdr:row>
      <xdr:rowOff>8902</xdr:rowOff>
    </xdr:to>
    <xdr:pic>
      <xdr:nvPicPr>
        <xdr:cNvPr id="4" name="Picture 3">
          <a:extLst>
            <a:ext uri="{FF2B5EF4-FFF2-40B4-BE49-F238E27FC236}">
              <a16:creationId xmlns:a16="http://schemas.microsoft.com/office/drawing/2014/main" id="{8D741970-F922-482C-87A5-3C7BE94BB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7664" y="17804"/>
          <a:ext cx="1985116" cy="881285"/>
        </a:xfrm>
        <a:prstGeom prst="rect">
          <a:avLst/>
        </a:prstGeom>
      </xdr:spPr>
    </xdr:pic>
    <xdr:clientData/>
  </xdr:twoCellAnchor>
  <xdr:twoCellAnchor editAs="oneCell">
    <xdr:from>
      <xdr:col>12</xdr:col>
      <xdr:colOff>115724</xdr:colOff>
      <xdr:row>1</xdr:row>
      <xdr:rowOff>97921</xdr:rowOff>
    </xdr:from>
    <xdr:to>
      <xdr:col>17</xdr:col>
      <xdr:colOff>810070</xdr:colOff>
      <xdr:row>9</xdr:row>
      <xdr:rowOff>156229</xdr:rowOff>
    </xdr:to>
    <xdr:pic>
      <xdr:nvPicPr>
        <xdr:cNvPr id="5" name="Picture 4">
          <a:extLst>
            <a:ext uri="{FF2B5EF4-FFF2-40B4-BE49-F238E27FC236}">
              <a16:creationId xmlns:a16="http://schemas.microsoft.com/office/drawing/2014/main" id="{C1306B01-4CEA-4552-A119-DAB516964C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47617" y="988108"/>
          <a:ext cx="4833715" cy="2524126"/>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38100</xdr:rowOff>
    </xdr:from>
    <xdr:to>
      <xdr:col>2</xdr:col>
      <xdr:colOff>1019175</xdr:colOff>
      <xdr:row>1</xdr:row>
      <xdr:rowOff>685800</xdr:rowOff>
    </xdr:to>
    <xdr:pic>
      <xdr:nvPicPr>
        <xdr:cNvPr id="4" name="Picture 3">
          <a:extLst>
            <a:ext uri="{FF2B5EF4-FFF2-40B4-BE49-F238E27FC236}">
              <a16:creationId xmlns:a16="http://schemas.microsoft.com/office/drawing/2014/main" id="{5E084DAE-1B6E-495B-BB29-A876C4900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8100"/>
          <a:ext cx="1733550" cy="790575"/>
        </a:xfrm>
        <a:prstGeom prst="rect">
          <a:avLst/>
        </a:prstGeom>
      </xdr:spPr>
    </xdr:pic>
    <xdr:clientData/>
  </xdr:twoCellAnchor>
  <xdr:twoCellAnchor editAs="oneCell">
    <xdr:from>
      <xdr:col>8</xdr:col>
      <xdr:colOff>9525</xdr:colOff>
      <xdr:row>2</xdr:row>
      <xdr:rowOff>66675</xdr:rowOff>
    </xdr:from>
    <xdr:to>
      <xdr:col>14</xdr:col>
      <xdr:colOff>0</xdr:colOff>
      <xdr:row>16</xdr:row>
      <xdr:rowOff>142876</xdr:rowOff>
    </xdr:to>
    <xdr:pic>
      <xdr:nvPicPr>
        <xdr:cNvPr id="7" name="Picture 6">
          <a:extLst>
            <a:ext uri="{FF2B5EF4-FFF2-40B4-BE49-F238E27FC236}">
              <a16:creationId xmlns:a16="http://schemas.microsoft.com/office/drawing/2014/main" id="{E5A5BEDE-937A-4AF8-B629-5E3B4EAEEB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24725" y="971550"/>
          <a:ext cx="5057775" cy="2524126"/>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1266825</xdr:colOff>
      <xdr:row>0</xdr:row>
      <xdr:rowOff>85725</xdr:rowOff>
    </xdr:from>
    <xdr:to>
      <xdr:col>6</xdr:col>
      <xdr:colOff>1323975</xdr:colOff>
      <xdr:row>1</xdr:row>
      <xdr:rowOff>714375</xdr:rowOff>
    </xdr:to>
    <xdr:pic>
      <xdr:nvPicPr>
        <xdr:cNvPr id="10" name="Picture 9">
          <a:extLst>
            <a:ext uri="{FF2B5EF4-FFF2-40B4-BE49-F238E27FC236}">
              <a16:creationId xmlns:a16="http://schemas.microsoft.com/office/drawing/2014/main" id="{1FC99DCB-9EBB-4961-BF61-8053F52EB3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6900" y="85725"/>
          <a:ext cx="13620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28576</xdr:colOff>
      <xdr:row>19</xdr:row>
      <xdr:rowOff>66675</xdr:rowOff>
    </xdr:from>
    <xdr:to>
      <xdr:col>12</xdr:col>
      <xdr:colOff>695326</xdr:colOff>
      <xdr:row>31</xdr:row>
      <xdr:rowOff>0</xdr:rowOff>
    </xdr:to>
    <xdr:pic>
      <xdr:nvPicPr>
        <xdr:cNvPr id="13" name="Picture 12">
          <a:extLst>
            <a:ext uri="{FF2B5EF4-FFF2-40B4-BE49-F238E27FC236}">
              <a16:creationId xmlns:a16="http://schemas.microsoft.com/office/drawing/2014/main" id="{54B7EA81-231B-4276-B0B1-2769664011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05826" y="3990975"/>
          <a:ext cx="3009900" cy="1924050"/>
        </a:xfrm>
        <a:prstGeom prst="rect">
          <a:avLst/>
        </a:prstGeom>
      </xdr:spPr>
    </xdr:pic>
    <xdr:clientData/>
  </xdr:twoCellAnchor>
  <xdr:twoCellAnchor editAs="oneCell">
    <xdr:from>
      <xdr:col>9</xdr:col>
      <xdr:colOff>142875</xdr:colOff>
      <xdr:row>34</xdr:row>
      <xdr:rowOff>152400</xdr:rowOff>
    </xdr:from>
    <xdr:to>
      <xdr:col>13</xdr:col>
      <xdr:colOff>523875</xdr:colOff>
      <xdr:row>47</xdr:row>
      <xdr:rowOff>95250</xdr:rowOff>
    </xdr:to>
    <xdr:pic>
      <xdr:nvPicPr>
        <xdr:cNvPr id="15" name="Picture 14">
          <a:extLst>
            <a:ext uri="{FF2B5EF4-FFF2-40B4-BE49-F238E27FC236}">
              <a16:creationId xmlns:a16="http://schemas.microsoft.com/office/drawing/2014/main" id="{F3939A4D-EF57-494F-AB5F-DB4F5637859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620125" y="6543675"/>
          <a:ext cx="3505200" cy="2057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6298406" cy="8584406"/>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0.25416</cdr:x>
      <cdr:y>0.01526</cdr:y>
    </cdr:from>
    <cdr:to>
      <cdr:x>0.98941</cdr:x>
      <cdr:y>0.07074</cdr:y>
    </cdr:to>
    <cdr:sp macro="" textlink="محاسبات!$A$110">
      <cdr:nvSpPr>
        <cdr:cNvPr id="6164" name="Text Box 20"/>
        <cdr:cNvSpPr txBox="1">
          <a:spLocks xmlns:a="http://schemas.openxmlformats.org/drawingml/2006/main" noChangeArrowheads="1" noTextEdit="1"/>
        </cdr:cNvSpPr>
      </cdr:nvSpPr>
      <cdr:spPr bwMode="auto">
        <a:xfrm xmlns:a="http://schemas.openxmlformats.org/drawingml/2006/main">
          <a:off x="1600803" y="130970"/>
          <a:ext cx="4630903" cy="4762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t" upright="1"/>
        <a:lstStyle xmlns:a="http://schemas.openxmlformats.org/drawingml/2006/main"/>
        <a:p xmlns:a="http://schemas.openxmlformats.org/drawingml/2006/main">
          <a:pPr algn="ctr" rtl="0">
            <a:defRPr sz="1000"/>
          </a:pPr>
          <a:fld id="{59A4C836-ECE4-4E2D-A8B3-F23674A3EC02}" type="TxLink">
            <a:rPr lang="en-US" sz="2000" b="1" i="1" u="none" strike="noStrike" baseline="0">
              <a:solidFill>
                <a:srgbClr val="000000"/>
              </a:solidFill>
              <a:latin typeface="Arial"/>
              <a:cs typeface="Arial"/>
            </a:rPr>
            <a:pPr algn="ctr" rtl="0">
              <a:defRPr sz="1000"/>
            </a:pPr>
            <a:t>TMR Particle Size Analysis</a:t>
          </a:fld>
          <a:endParaRPr lang="en-US" sz="2000" b="1" i="1" u="none" strike="noStrike" baseline="0">
            <a:solidFill>
              <a:srgbClr val="000000"/>
            </a:solidFill>
            <a:latin typeface="Arial"/>
            <a:cs typeface="Arial"/>
          </a:endParaRPr>
        </a:p>
      </cdr:txBody>
    </cdr:sp>
  </cdr:relSizeAnchor>
  <cdr:relSizeAnchor xmlns:cdr="http://schemas.openxmlformats.org/drawingml/2006/chartDrawing">
    <cdr:from>
      <cdr:x>0.24054</cdr:x>
      <cdr:y>0.05548</cdr:y>
    </cdr:from>
    <cdr:to>
      <cdr:x>0.98941</cdr:x>
      <cdr:y>0.09372</cdr:y>
    </cdr:to>
    <cdr:sp macro="" textlink="محاسبات!$B$111">
      <cdr:nvSpPr>
        <cdr:cNvPr id="51201" name="Text Box 1"/>
        <cdr:cNvSpPr txBox="1">
          <a:spLocks xmlns:a="http://schemas.openxmlformats.org/drawingml/2006/main" noChangeArrowheads="1" noTextEdit="1"/>
        </cdr:cNvSpPr>
      </cdr:nvSpPr>
      <cdr:spPr bwMode="auto">
        <a:xfrm xmlns:a="http://schemas.openxmlformats.org/drawingml/2006/main">
          <a:off x="1515019" y="476249"/>
          <a:ext cx="4716687" cy="3282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t" upright="1"/>
        <a:lstStyle xmlns:a="http://schemas.openxmlformats.org/drawingml/2006/main"/>
        <a:p xmlns:a="http://schemas.openxmlformats.org/drawingml/2006/main">
          <a:pPr algn="ctr" rtl="0">
            <a:defRPr sz="1000"/>
          </a:pPr>
          <a:fld id="{929CAFEF-05F7-4D4C-862D-9D0B889E857D}" type="TxLink">
            <a:rPr lang="en-US" sz="1800" b="0" i="0" u="none" strike="noStrike" baseline="0">
              <a:solidFill>
                <a:srgbClr val="000000"/>
              </a:solidFill>
              <a:latin typeface="Arial"/>
              <a:cs typeface="Arial"/>
            </a:rPr>
            <a:pPr algn="ctr" rtl="0">
              <a:defRPr sz="1000"/>
            </a:pPr>
            <a:t>For: Soroush Sabz Alborz</a:t>
          </a:fld>
          <a:endParaRPr lang="en-US" sz="1800" b="0" i="0" u="none" strike="noStrike" baseline="0">
            <a:solidFill>
              <a:srgbClr val="000000"/>
            </a:solidFill>
            <a:latin typeface="Arial"/>
            <a:cs typeface="Arial"/>
          </a:endParaRPr>
        </a:p>
      </cdr:txBody>
    </cdr:sp>
  </cdr:relSizeAnchor>
  <cdr:relSizeAnchor xmlns:cdr="http://schemas.openxmlformats.org/drawingml/2006/chartDrawing">
    <cdr:from>
      <cdr:x>0.00189</cdr:x>
      <cdr:y>0.00416</cdr:y>
    </cdr:from>
    <cdr:to>
      <cdr:x>0.30246</cdr:x>
      <cdr:y>0.09431</cdr:y>
    </cdr:to>
    <cdr:pic>
      <cdr:nvPicPr>
        <cdr:cNvPr id="3" name="Picture 2">
          <a:extLst xmlns:a="http://schemas.openxmlformats.org/drawingml/2006/main">
            <a:ext uri="{FF2B5EF4-FFF2-40B4-BE49-F238E27FC236}">
              <a16:creationId xmlns:a16="http://schemas.microsoft.com/office/drawing/2014/main" id="{3FFD1286-4B73-4EEE-95DE-D6DBEB8C93B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1906" y="35720"/>
          <a:ext cx="1893094" cy="77390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xtension.psu.edu/animals/dairy" TargetMode="External"/><Relationship Id="rId1" Type="http://schemas.openxmlformats.org/officeDocument/2006/relationships/hyperlink" Target="mailto:soroushsabz@yaho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4"/>
  <sheetViews>
    <sheetView showGridLines="0" tabSelected="1" zoomScale="107" workbookViewId="0">
      <selection activeCell="B1" sqref="B1:L1"/>
    </sheetView>
  </sheetViews>
  <sheetFormatPr defaultColWidth="12.42578125" defaultRowHeight="18.75" x14ac:dyDescent="0.2"/>
  <cols>
    <col min="1" max="1" width="0.85546875" style="274" customWidth="1"/>
    <col min="2" max="2" width="12.42578125" style="274"/>
    <col min="3" max="3" width="4.7109375" style="274" customWidth="1"/>
    <col min="4" max="5" width="12.42578125" style="274"/>
    <col min="6" max="6" width="11.28515625" style="274" customWidth="1"/>
    <col min="7" max="7" width="3.7109375" style="274" customWidth="1"/>
    <col min="8" max="8" width="12.42578125" style="274"/>
    <col min="9" max="9" width="2.7109375" style="274" customWidth="1"/>
    <col min="10" max="10" width="12.42578125" style="274"/>
    <col min="11" max="11" width="1.7109375" style="274" customWidth="1"/>
    <col min="12" max="12" width="12.42578125" style="274" customWidth="1"/>
    <col min="13" max="16384" width="12.42578125" style="274"/>
  </cols>
  <sheetData>
    <row r="1" spans="2:12" ht="69.95" customHeight="1" thickBot="1" x14ac:dyDescent="0.25">
      <c r="B1" s="273"/>
      <c r="C1" s="273"/>
      <c r="D1" s="273"/>
      <c r="E1" s="273"/>
      <c r="F1" s="273"/>
      <c r="G1" s="273"/>
      <c r="H1" s="273"/>
      <c r="I1" s="273"/>
      <c r="J1" s="273"/>
      <c r="K1" s="273"/>
      <c r="L1" s="273"/>
    </row>
    <row r="2" spans="2:12" ht="35.1" customHeight="1" thickBot="1" x14ac:dyDescent="0.25">
      <c r="B2" s="298" t="s">
        <v>70</v>
      </c>
      <c r="C2" s="299"/>
      <c r="D2" s="299"/>
      <c r="E2" s="299"/>
      <c r="F2" s="299"/>
      <c r="G2" s="299"/>
      <c r="H2" s="299"/>
      <c r="I2" s="299"/>
      <c r="J2" s="299"/>
      <c r="K2" s="299"/>
      <c r="L2" s="300"/>
    </row>
    <row r="3" spans="2:12" ht="15.95" customHeight="1" x14ac:dyDescent="0.2">
      <c r="B3" s="288" t="s">
        <v>71</v>
      </c>
      <c r="C3" s="282"/>
      <c r="D3" s="287" t="s">
        <v>74</v>
      </c>
      <c r="E3" s="287"/>
      <c r="F3" s="281"/>
      <c r="G3" s="281"/>
      <c r="H3" s="280" t="s">
        <v>75</v>
      </c>
      <c r="I3" s="280"/>
      <c r="J3" s="280"/>
      <c r="K3" s="281"/>
      <c r="L3" s="297" t="s">
        <v>78</v>
      </c>
    </row>
    <row r="4" spans="2:12" x14ac:dyDescent="0.2">
      <c r="B4" s="288" t="s">
        <v>72</v>
      </c>
      <c r="C4" s="282"/>
      <c r="D4" s="283" t="s">
        <v>64</v>
      </c>
      <c r="E4" s="283"/>
      <c r="F4" s="281"/>
      <c r="G4" s="281"/>
      <c r="H4" s="280" t="s">
        <v>76</v>
      </c>
      <c r="I4" s="280"/>
      <c r="J4" s="280"/>
      <c r="K4" s="281"/>
      <c r="L4" s="289" t="s">
        <v>77</v>
      </c>
    </row>
    <row r="5" spans="2:12" x14ac:dyDescent="0.2">
      <c r="B5" s="288" t="s">
        <v>73</v>
      </c>
      <c r="C5" s="282"/>
      <c r="D5" s="286" t="s">
        <v>79</v>
      </c>
      <c r="E5" s="284"/>
      <c r="F5" s="281"/>
      <c r="G5" s="281"/>
      <c r="H5" s="276"/>
      <c r="I5" s="276"/>
      <c r="J5" s="276"/>
      <c r="K5" s="276"/>
      <c r="L5" s="290"/>
    </row>
    <row r="6" spans="2:12" ht="19.5" thickBot="1" x14ac:dyDescent="0.25">
      <c r="B6" s="288" t="s">
        <v>82</v>
      </c>
      <c r="C6" s="282"/>
      <c r="D6" s="285" t="s">
        <v>80</v>
      </c>
      <c r="E6" s="285"/>
      <c r="F6" s="281"/>
      <c r="G6" s="281"/>
      <c r="H6" s="276"/>
      <c r="I6" s="276"/>
      <c r="J6" s="276"/>
      <c r="K6" s="276"/>
      <c r="L6" s="290"/>
    </row>
    <row r="7" spans="2:12" ht="18" customHeight="1" thickBot="1" x14ac:dyDescent="0.25">
      <c r="B7" s="301" t="s">
        <v>81</v>
      </c>
      <c r="C7" s="302"/>
      <c r="D7" s="302"/>
      <c r="E7" s="302"/>
      <c r="F7" s="302"/>
      <c r="G7" s="302"/>
      <c r="H7" s="302"/>
      <c r="I7" s="302"/>
      <c r="J7" s="302"/>
      <c r="K7" s="302"/>
      <c r="L7" s="303"/>
    </row>
    <row r="8" spans="2:12" ht="50.25" customHeight="1" thickBot="1" x14ac:dyDescent="0.25">
      <c r="B8" s="291" t="s">
        <v>94</v>
      </c>
      <c r="C8" s="277"/>
      <c r="D8" s="277"/>
      <c r="E8" s="277"/>
      <c r="F8" s="277"/>
      <c r="G8" s="277"/>
      <c r="H8" s="277"/>
      <c r="I8" s="277"/>
      <c r="J8" s="277"/>
      <c r="K8" s="277"/>
      <c r="L8" s="292"/>
    </row>
    <row r="9" spans="2:12" ht="18" customHeight="1" thickBot="1" x14ac:dyDescent="0.25">
      <c r="B9" s="301" t="s">
        <v>83</v>
      </c>
      <c r="C9" s="302"/>
      <c r="D9" s="302"/>
      <c r="E9" s="302"/>
      <c r="F9" s="302"/>
      <c r="G9" s="302"/>
      <c r="H9" s="302"/>
      <c r="I9" s="302"/>
      <c r="J9" s="302"/>
      <c r="K9" s="302"/>
      <c r="L9" s="303"/>
    </row>
    <row r="10" spans="2:12" s="275" customFormat="1" ht="21.75" thickBot="1" x14ac:dyDescent="0.25">
      <c r="B10" s="304" t="s">
        <v>84</v>
      </c>
      <c r="C10" s="305"/>
      <c r="D10" s="305"/>
      <c r="E10" s="305"/>
      <c r="F10" s="305"/>
      <c r="G10" s="305"/>
      <c r="H10" s="305"/>
      <c r="I10" s="305"/>
      <c r="J10" s="305"/>
      <c r="K10" s="305"/>
      <c r="L10" s="306"/>
    </row>
    <row r="11" spans="2:12" s="275" customFormat="1" ht="30.75" customHeight="1" thickBot="1" x14ac:dyDescent="0.25">
      <c r="B11" s="291" t="s">
        <v>85</v>
      </c>
      <c r="C11" s="277"/>
      <c r="D11" s="277"/>
      <c r="E11" s="277"/>
      <c r="F11" s="277"/>
      <c r="G11" s="277"/>
      <c r="H11" s="277"/>
      <c r="I11" s="277"/>
      <c r="J11" s="277"/>
      <c r="K11" s="277"/>
      <c r="L11" s="292"/>
    </row>
    <row r="12" spans="2:12" s="275" customFormat="1" ht="15" customHeight="1" thickBot="1" x14ac:dyDescent="0.25">
      <c r="B12" s="307" t="s">
        <v>86</v>
      </c>
      <c r="C12" s="308"/>
      <c r="D12" s="308"/>
      <c r="E12" s="308"/>
      <c r="F12" s="308"/>
      <c r="G12" s="308"/>
      <c r="H12" s="308"/>
      <c r="I12" s="308"/>
      <c r="J12" s="308"/>
      <c r="K12" s="308"/>
      <c r="L12" s="309"/>
    </row>
    <row r="13" spans="2:12" s="275" customFormat="1" ht="15" customHeight="1" x14ac:dyDescent="0.2">
      <c r="B13" s="291" t="s">
        <v>95</v>
      </c>
      <c r="C13" s="277"/>
      <c r="D13" s="277"/>
      <c r="E13" s="277"/>
      <c r="F13" s="277"/>
      <c r="G13" s="277"/>
      <c r="H13" s="277"/>
      <c r="I13" s="277"/>
      <c r="J13" s="277"/>
      <c r="K13" s="277"/>
      <c r="L13" s="292"/>
    </row>
    <row r="14" spans="2:12" s="275" customFormat="1" ht="15" customHeight="1" x14ac:dyDescent="0.2">
      <c r="B14" s="291" t="s">
        <v>87</v>
      </c>
      <c r="C14" s="277"/>
      <c r="D14" s="277"/>
      <c r="E14" s="277"/>
      <c r="F14" s="277"/>
      <c r="G14" s="277"/>
      <c r="H14" s="277"/>
      <c r="I14" s="277"/>
      <c r="J14" s="277"/>
      <c r="K14" s="277"/>
      <c r="L14" s="292"/>
    </row>
    <row r="15" spans="2:12" s="275" customFormat="1" ht="15" customHeight="1" thickBot="1" x14ac:dyDescent="0.25">
      <c r="B15" s="291" t="s">
        <v>88</v>
      </c>
      <c r="C15" s="277"/>
      <c r="D15" s="277"/>
      <c r="E15" s="277"/>
      <c r="F15" s="277"/>
      <c r="G15" s="277"/>
      <c r="H15" s="277"/>
      <c r="I15" s="277"/>
      <c r="J15" s="277"/>
      <c r="K15" s="277"/>
      <c r="L15" s="292"/>
    </row>
    <row r="16" spans="2:12" s="275" customFormat="1" ht="16.5" customHeight="1" thickBot="1" x14ac:dyDescent="0.25">
      <c r="B16" s="307" t="s">
        <v>89</v>
      </c>
      <c r="C16" s="308"/>
      <c r="D16" s="308"/>
      <c r="E16" s="308"/>
      <c r="F16" s="308"/>
      <c r="G16" s="308"/>
      <c r="H16" s="308"/>
      <c r="I16" s="308"/>
      <c r="J16" s="308"/>
      <c r="K16" s="308"/>
      <c r="L16" s="309"/>
    </row>
    <row r="17" spans="2:12" s="275" customFormat="1" ht="21.75" customHeight="1" x14ac:dyDescent="0.2">
      <c r="B17" s="291" t="s">
        <v>96</v>
      </c>
      <c r="C17" s="277"/>
      <c r="D17" s="277"/>
      <c r="E17" s="277"/>
      <c r="F17" s="277"/>
      <c r="G17" s="277"/>
      <c r="H17" s="277"/>
      <c r="I17" s="277"/>
      <c r="J17" s="277"/>
      <c r="K17" s="277"/>
      <c r="L17" s="292"/>
    </row>
    <row r="18" spans="2:12" s="275" customFormat="1" ht="39.75" customHeight="1" x14ac:dyDescent="0.2">
      <c r="B18" s="293" t="s">
        <v>90</v>
      </c>
      <c r="C18" s="278"/>
      <c r="D18" s="278"/>
      <c r="E18" s="278"/>
      <c r="F18" s="278"/>
      <c r="G18" s="278"/>
      <c r="H18" s="278"/>
      <c r="I18" s="278"/>
      <c r="J18" s="278"/>
      <c r="K18" s="278"/>
      <c r="L18" s="294"/>
    </row>
    <row r="19" spans="2:12" s="275" customFormat="1" ht="39.75" customHeight="1" x14ac:dyDescent="0.2">
      <c r="B19" s="293" t="s">
        <v>97</v>
      </c>
      <c r="C19" s="278"/>
      <c r="D19" s="278"/>
      <c r="E19" s="278"/>
      <c r="F19" s="278"/>
      <c r="G19" s="278"/>
      <c r="H19" s="278"/>
      <c r="I19" s="278"/>
      <c r="J19" s="278"/>
      <c r="K19" s="278"/>
      <c r="L19" s="294"/>
    </row>
    <row r="20" spans="2:12" s="275" customFormat="1" ht="21.75" customHeight="1" thickBot="1" x14ac:dyDescent="0.25">
      <c r="B20" s="293" t="s">
        <v>98</v>
      </c>
      <c r="C20" s="278"/>
      <c r="D20" s="278"/>
      <c r="E20" s="278"/>
      <c r="F20" s="278"/>
      <c r="G20" s="278"/>
      <c r="H20" s="278"/>
      <c r="I20" s="278"/>
      <c r="J20" s="278"/>
      <c r="K20" s="278"/>
      <c r="L20" s="294"/>
    </row>
    <row r="21" spans="2:12" s="275" customFormat="1" ht="17.25" customHeight="1" thickBot="1" x14ac:dyDescent="0.25">
      <c r="B21" s="307" t="s">
        <v>91</v>
      </c>
      <c r="C21" s="308"/>
      <c r="D21" s="308"/>
      <c r="E21" s="308"/>
      <c r="F21" s="308"/>
      <c r="G21" s="308"/>
      <c r="H21" s="308"/>
      <c r="I21" s="308"/>
      <c r="J21" s="308"/>
      <c r="K21" s="308"/>
      <c r="L21" s="309"/>
    </row>
    <row r="22" spans="2:12" s="275" customFormat="1" ht="19.5" customHeight="1" thickBot="1" x14ac:dyDescent="0.25">
      <c r="B22" s="295" t="s">
        <v>65</v>
      </c>
      <c r="C22" s="279"/>
      <c r="D22" s="279"/>
      <c r="E22" s="279"/>
      <c r="F22" s="279"/>
      <c r="G22" s="279"/>
      <c r="H22" s="279"/>
      <c r="I22" s="279"/>
      <c r="J22" s="279"/>
      <c r="K22" s="279"/>
      <c r="L22" s="296"/>
    </row>
    <row r="23" spans="2:12" ht="24.75" customHeight="1" thickBot="1" x14ac:dyDescent="0.25">
      <c r="B23" s="304" t="s">
        <v>93</v>
      </c>
      <c r="C23" s="305"/>
      <c r="D23" s="305"/>
      <c r="E23" s="305"/>
      <c r="F23" s="305"/>
      <c r="G23" s="305"/>
      <c r="H23" s="305"/>
      <c r="I23" s="305"/>
      <c r="J23" s="305"/>
      <c r="K23" s="305"/>
      <c r="L23" s="306"/>
    </row>
    <row r="24" spans="2:12" ht="19.5" thickBot="1" x14ac:dyDescent="0.25">
      <c r="B24" s="310" t="s">
        <v>92</v>
      </c>
      <c r="C24" s="311"/>
      <c r="D24" s="311"/>
      <c r="E24" s="311"/>
      <c r="F24" s="311"/>
      <c r="G24" s="311"/>
      <c r="H24" s="311"/>
      <c r="I24" s="311"/>
      <c r="J24" s="311"/>
      <c r="K24" s="311"/>
      <c r="L24" s="312"/>
    </row>
  </sheetData>
  <sheetProtection algorithmName="SHA-512" hashValue="0CX6zu33RViPEbQZEq8hJ1LbT8OBuE2GvLdFOutCj8Xc2JIocsTRK8iKvTTBmLK3vFGIRBblVQniXGL5L32I7A==" saltValue="91dL4s88FFtjKcRMyXW2sQ==" spinCount="100000" sheet="1" objects="1" scenarios="1" selectLockedCells="1" selectUnlockedCells="1"/>
  <mergeCells count="32">
    <mergeCell ref="D5:E5"/>
    <mergeCell ref="D6:E6"/>
    <mergeCell ref="H3:J3"/>
    <mergeCell ref="H4:J4"/>
    <mergeCell ref="B23:L23"/>
    <mergeCell ref="B24:L24"/>
    <mergeCell ref="B21:L21"/>
    <mergeCell ref="B22:L22"/>
    <mergeCell ref="B18:L18"/>
    <mergeCell ref="B19:L19"/>
    <mergeCell ref="B20:L20"/>
    <mergeCell ref="B10:L10"/>
    <mergeCell ref="B12:L12"/>
    <mergeCell ref="B16:L16"/>
    <mergeCell ref="B17:L17"/>
    <mergeCell ref="B11:L11"/>
    <mergeCell ref="B13:L13"/>
    <mergeCell ref="B15:L15"/>
    <mergeCell ref="B14:L14"/>
    <mergeCell ref="B9:L9"/>
    <mergeCell ref="B4:C4"/>
    <mergeCell ref="B5:C5"/>
    <mergeCell ref="H5:L5"/>
    <mergeCell ref="B6:C6"/>
    <mergeCell ref="H6:L6"/>
    <mergeCell ref="B7:L7"/>
    <mergeCell ref="B8:L8"/>
    <mergeCell ref="D4:E4"/>
    <mergeCell ref="B1:L1"/>
    <mergeCell ref="B2:L2"/>
    <mergeCell ref="B3:C3"/>
    <mergeCell ref="D3:E3"/>
  </mergeCells>
  <hyperlinks>
    <hyperlink ref="D5" r:id="rId1" xr:uid="{00000000-0004-0000-0000-000000000000}"/>
    <hyperlink ref="D6" r:id="rId2" display="http://extension.psu.edu/animals/dairy" xr:uid="{00000000-0004-0000-0000-000001000000}"/>
  </hyperlinks>
  <printOptions horizontalCentered="1" verticalCentered="1"/>
  <pageMargins left="0.25" right="0.25" top="0.25" bottom="0.25" header="0.05" footer="0.05"/>
  <pageSetup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G48"/>
  <sheetViews>
    <sheetView showGridLines="0" zoomScaleNormal="100" workbookViewId="0">
      <selection activeCell="D13" sqref="D13"/>
    </sheetView>
  </sheetViews>
  <sheetFormatPr defaultRowHeight="12.75" x14ac:dyDescent="0.2"/>
  <cols>
    <col min="1" max="1" width="0.7109375" style="3" customWidth="1"/>
    <col min="2" max="2" width="11.42578125" customWidth="1"/>
    <col min="3" max="3" width="16.42578125" customWidth="1"/>
    <col min="4" max="4" width="19.5703125" bestFit="1" customWidth="1"/>
    <col min="5" max="5" width="20" bestFit="1" customWidth="1"/>
    <col min="6" max="6" width="19.5703125" style="3" bestFit="1" customWidth="1"/>
    <col min="7" max="7" width="20.42578125" style="3" customWidth="1"/>
    <col min="8" max="8" width="2.28515625" style="3" customWidth="1"/>
    <col min="9" max="9" width="17.42578125" style="3" customWidth="1"/>
    <col min="10" max="16" width="11.7109375" style="3" customWidth="1"/>
    <col min="17" max="16384" width="9.140625" style="3"/>
  </cols>
  <sheetData>
    <row r="1" spans="2:33" ht="11.25" customHeight="1" x14ac:dyDescent="0.2">
      <c r="D1" s="220" t="s">
        <v>63</v>
      </c>
      <c r="E1" s="220"/>
      <c r="F1" s="220"/>
    </row>
    <row r="2" spans="2:33" ht="60.6" customHeight="1" thickBot="1" x14ac:dyDescent="0.25">
      <c r="B2" s="175"/>
      <c r="C2" s="175"/>
      <c r="D2" s="216"/>
      <c r="E2" s="216"/>
      <c r="F2" s="216"/>
      <c r="G2" s="217"/>
      <c r="I2" s="219"/>
      <c r="J2" s="218"/>
    </row>
    <row r="3" spans="2:33" ht="18" customHeight="1" thickTop="1" x14ac:dyDescent="0.2">
      <c r="B3" s="246" t="s">
        <v>52</v>
      </c>
      <c r="C3" s="243" t="s">
        <v>68</v>
      </c>
      <c r="D3" s="243"/>
      <c r="F3" s="247" t="s">
        <v>55</v>
      </c>
      <c r="G3" s="251" t="s">
        <v>69</v>
      </c>
    </row>
    <row r="4" spans="2:33" x14ac:dyDescent="0.2">
      <c r="B4" s="245"/>
      <c r="C4" s="244"/>
      <c r="D4" s="244"/>
      <c r="F4" s="248" t="s">
        <v>57</v>
      </c>
      <c r="G4" s="249">
        <v>1</v>
      </c>
    </row>
    <row r="5" spans="2:33" x14ac:dyDescent="0.2">
      <c r="B5" s="2"/>
      <c r="C5" s="184"/>
      <c r="D5" s="184"/>
      <c r="E5" s="160"/>
      <c r="F5" s="250" t="s">
        <v>56</v>
      </c>
      <c r="G5" s="250"/>
    </row>
    <row r="6" spans="2:33" x14ac:dyDescent="0.2">
      <c r="B6" s="2"/>
      <c r="C6" s="165"/>
      <c r="D6" s="165"/>
      <c r="E6" s="3"/>
    </row>
    <row r="7" spans="2:33" ht="13.5" thickBot="1" x14ac:dyDescent="0.25"/>
    <row r="8" spans="2:33" ht="16.5" thickBot="1" x14ac:dyDescent="0.3">
      <c r="B8" s="256" t="s">
        <v>53</v>
      </c>
      <c r="C8" s="257"/>
      <c r="D8" s="257"/>
      <c r="E8" s="257"/>
      <c r="F8" s="257"/>
      <c r="G8" s="258"/>
    </row>
    <row r="9" spans="2:33" x14ac:dyDescent="0.2">
      <c r="B9" s="147"/>
      <c r="C9" s="146"/>
      <c r="D9" s="146"/>
      <c r="E9" s="146"/>
      <c r="F9" s="146"/>
      <c r="G9" s="148"/>
    </row>
    <row r="10" spans="2:33" x14ac:dyDescent="0.2">
      <c r="B10" s="147"/>
      <c r="C10" s="146"/>
      <c r="D10" s="224" t="s">
        <v>35</v>
      </c>
      <c r="E10" s="225" t="s">
        <v>39</v>
      </c>
      <c r="F10" s="223" t="s">
        <v>37</v>
      </c>
      <c r="G10" s="226" t="s">
        <v>40</v>
      </c>
      <c r="H10" s="145"/>
      <c r="I10" s="145"/>
    </row>
    <row r="11" spans="2:33" ht="15.75" customHeight="1" x14ac:dyDescent="0.2">
      <c r="B11" s="185" t="s">
        <v>3</v>
      </c>
      <c r="C11" s="186"/>
      <c r="D11" s="222" t="s">
        <v>8</v>
      </c>
      <c r="E11" s="146"/>
      <c r="F11" s="221" t="s">
        <v>8</v>
      </c>
      <c r="G11" s="148"/>
    </row>
    <row r="12" spans="2:33" x14ac:dyDescent="0.2">
      <c r="B12" s="178" t="s">
        <v>4</v>
      </c>
      <c r="C12" s="187"/>
      <c r="D12" s="262">
        <v>10</v>
      </c>
      <c r="E12" s="146"/>
      <c r="F12" s="265">
        <v>20</v>
      </c>
      <c r="G12" s="148"/>
    </row>
    <row r="13" spans="2:33" x14ac:dyDescent="0.2">
      <c r="B13" s="178" t="s">
        <v>5</v>
      </c>
      <c r="C13" s="187"/>
      <c r="D13" s="262">
        <v>80</v>
      </c>
      <c r="E13" s="146"/>
      <c r="F13" s="265">
        <v>70</v>
      </c>
      <c r="G13" s="148"/>
    </row>
    <row r="14" spans="2:33" x14ac:dyDescent="0.2">
      <c r="B14" s="178" t="s">
        <v>6</v>
      </c>
      <c r="C14" s="187"/>
      <c r="D14" s="262">
        <v>40</v>
      </c>
      <c r="E14" s="146"/>
      <c r="F14" s="265">
        <v>40</v>
      </c>
      <c r="G14" s="148"/>
    </row>
    <row r="15" spans="2:33" ht="13.5" thickBot="1" x14ac:dyDescent="0.25">
      <c r="B15" s="188" t="s">
        <v>7</v>
      </c>
      <c r="C15" s="189"/>
      <c r="D15" s="263">
        <v>70</v>
      </c>
      <c r="E15" s="146"/>
      <c r="F15" s="266">
        <v>70</v>
      </c>
      <c r="G15" s="148"/>
      <c r="Q15" s="212"/>
      <c r="R15" s="212"/>
      <c r="S15" s="212"/>
      <c r="T15" s="212"/>
      <c r="U15" s="212"/>
      <c r="V15" s="212"/>
      <c r="W15" s="212"/>
      <c r="X15" s="212"/>
      <c r="Y15" s="212"/>
      <c r="Z15" s="212"/>
      <c r="AA15" s="212"/>
      <c r="AB15" s="212"/>
      <c r="AC15" s="212"/>
      <c r="AD15" s="212"/>
      <c r="AE15" s="212"/>
      <c r="AF15" s="212"/>
      <c r="AG15" s="212"/>
    </row>
    <row r="16" spans="2:33" ht="13.5" thickTop="1" x14ac:dyDescent="0.2">
      <c r="B16" s="190" t="s">
        <v>9</v>
      </c>
      <c r="C16" s="191"/>
      <c r="D16" s="264">
        <f>SUM(D12:D15)</f>
        <v>200</v>
      </c>
      <c r="E16" s="146"/>
      <c r="F16" s="267">
        <f>SUM(F12:F15)</f>
        <v>200</v>
      </c>
      <c r="G16" s="148"/>
      <c r="Q16" s="213"/>
      <c r="R16" s="213"/>
      <c r="S16" s="213"/>
      <c r="T16" s="213"/>
      <c r="U16" s="213"/>
      <c r="V16" s="213"/>
      <c r="W16" s="213"/>
      <c r="X16" s="213"/>
      <c r="Y16" s="213"/>
      <c r="Z16" s="213"/>
      <c r="AA16" s="213"/>
      <c r="AB16" s="213"/>
      <c r="AC16" s="213"/>
      <c r="AD16" s="213"/>
      <c r="AE16" s="213"/>
      <c r="AF16" s="213"/>
      <c r="AG16" s="213"/>
    </row>
    <row r="17" spans="2:16" ht="16.5" thickBot="1" x14ac:dyDescent="0.25">
      <c r="B17" s="158"/>
      <c r="C17" s="149"/>
      <c r="D17" s="149"/>
      <c r="E17" s="149"/>
      <c r="F17" s="149"/>
      <c r="G17" s="150"/>
      <c r="H17"/>
      <c r="I17" s="215"/>
      <c r="J17" s="215"/>
      <c r="K17" s="215"/>
      <c r="L17" s="215"/>
      <c r="M17" s="215"/>
      <c r="N17" s="215"/>
      <c r="O17" s="215"/>
      <c r="P17" s="215"/>
    </row>
    <row r="18" spans="2:16" ht="15.75" x14ac:dyDescent="0.2">
      <c r="I18" s="214"/>
      <c r="J18" s="214"/>
      <c r="K18" s="214"/>
      <c r="L18" s="214"/>
      <c r="M18" s="214"/>
      <c r="N18" s="214"/>
      <c r="O18" s="214"/>
      <c r="P18" s="214"/>
    </row>
    <row r="19" spans="2:16" ht="13.5" thickBot="1" x14ac:dyDescent="0.25"/>
    <row r="20" spans="2:16" ht="16.5" thickBot="1" x14ac:dyDescent="0.3">
      <c r="B20" s="253" t="s">
        <v>54</v>
      </c>
      <c r="C20" s="254"/>
      <c r="D20" s="254"/>
      <c r="E20" s="254"/>
      <c r="F20" s="254"/>
      <c r="G20" s="255"/>
    </row>
    <row r="21" spans="2:16" x14ac:dyDescent="0.2">
      <c r="B21" s="152" t="s">
        <v>19</v>
      </c>
      <c r="C21" s="146"/>
      <c r="D21" s="146"/>
      <c r="E21" s="146"/>
      <c r="F21" s="146"/>
      <c r="G21" s="148"/>
    </row>
    <row r="22" spans="2:16" x14ac:dyDescent="0.2">
      <c r="B22" s="152"/>
      <c r="C22" s="146"/>
      <c r="D22" s="146"/>
      <c r="E22" s="146"/>
      <c r="F22" s="146"/>
      <c r="G22" s="148"/>
    </row>
    <row r="23" spans="2:16" x14ac:dyDescent="0.2">
      <c r="B23" s="152"/>
      <c r="C23" s="146"/>
      <c r="D23" s="231" t="str">
        <f>'ورود اطلاعات'!D10 &amp; " " &amp; " " &amp; 'ورود اطلاعات'!E10</f>
        <v>Sample 1:  High Group TMR</v>
      </c>
      <c r="E23" s="232"/>
      <c r="F23" s="234" t="str">
        <f>'ورود اطلاعات'!F10 &amp; " " &amp; " " &amp; 'ورود اطلاعات'!G10</f>
        <v>Sample 2:  Low Group TMR</v>
      </c>
      <c r="G23" s="252"/>
    </row>
    <row r="24" spans="2:16" x14ac:dyDescent="0.2">
      <c r="B24" s="153"/>
      <c r="C24" s="135"/>
      <c r="D24" s="129" t="s">
        <v>17</v>
      </c>
      <c r="E24" s="130" t="s">
        <v>16</v>
      </c>
      <c r="F24" s="133" t="s">
        <v>17</v>
      </c>
      <c r="G24" s="154" t="s">
        <v>16</v>
      </c>
    </row>
    <row r="25" spans="2:16" x14ac:dyDescent="0.2">
      <c r="B25" s="182" t="s">
        <v>15</v>
      </c>
      <c r="C25" s="183"/>
      <c r="D25" s="131" t="s">
        <v>18</v>
      </c>
      <c r="E25" s="132" t="s">
        <v>14</v>
      </c>
      <c r="F25" s="134" t="s">
        <v>18</v>
      </c>
      <c r="G25" s="177" t="s">
        <v>14</v>
      </c>
    </row>
    <row r="26" spans="2:16" x14ac:dyDescent="0.2">
      <c r="B26" s="178" t="s">
        <v>4</v>
      </c>
      <c r="C26" s="179"/>
      <c r="D26" s="260">
        <f>محاسبات!C7</f>
        <v>5</v>
      </c>
      <c r="E26" s="7">
        <f>محاسبات!C19</f>
        <v>95</v>
      </c>
      <c r="F26" s="268">
        <f>محاسبات!K7</f>
        <v>10</v>
      </c>
      <c r="G26" s="155">
        <f>محاسبات!K19</f>
        <v>90</v>
      </c>
    </row>
    <row r="27" spans="2:16" x14ac:dyDescent="0.2">
      <c r="B27" s="178" t="s">
        <v>5</v>
      </c>
      <c r="C27" s="179"/>
      <c r="D27" s="260">
        <f>محاسبات!C8</f>
        <v>40</v>
      </c>
      <c r="E27" s="7">
        <f>محاسبات!C20</f>
        <v>55</v>
      </c>
      <c r="F27" s="260">
        <f>محاسبات!K8</f>
        <v>35</v>
      </c>
      <c r="G27" s="156">
        <f>محاسبات!K20</f>
        <v>55</v>
      </c>
    </row>
    <row r="28" spans="2:16" x14ac:dyDescent="0.2">
      <c r="B28" s="178" t="s">
        <v>6</v>
      </c>
      <c r="C28" s="179"/>
      <c r="D28" s="260">
        <f>محاسبات!C9</f>
        <v>20</v>
      </c>
      <c r="E28" s="7">
        <f>محاسبات!C21</f>
        <v>35</v>
      </c>
      <c r="F28" s="260">
        <f>محاسبات!K9</f>
        <v>20</v>
      </c>
      <c r="G28" s="156">
        <f>محاسبات!K21</f>
        <v>35</v>
      </c>
    </row>
    <row r="29" spans="2:16" x14ac:dyDescent="0.2">
      <c r="B29" s="180" t="s">
        <v>7</v>
      </c>
      <c r="C29" s="181"/>
      <c r="D29" s="261">
        <f>محاسبات!C10</f>
        <v>35</v>
      </c>
      <c r="E29" s="8"/>
      <c r="F29" s="261">
        <f>محاسبات!K10</f>
        <v>35</v>
      </c>
      <c r="G29" s="157"/>
    </row>
    <row r="30" spans="2:16" x14ac:dyDescent="0.2">
      <c r="B30" s="147"/>
      <c r="C30" s="146"/>
      <c r="D30" s="146"/>
      <c r="E30" s="146"/>
      <c r="F30" s="146"/>
      <c r="G30" s="148"/>
    </row>
    <row r="31" spans="2:16" x14ac:dyDescent="0.2">
      <c r="B31" s="241" t="s">
        <v>23</v>
      </c>
      <c r="C31" s="242"/>
      <c r="D31" s="146"/>
      <c r="E31" s="146"/>
      <c r="F31" s="146"/>
      <c r="G31" s="148"/>
    </row>
    <row r="32" spans="2:16" x14ac:dyDescent="0.2">
      <c r="B32" s="241"/>
      <c r="C32" s="242"/>
      <c r="D32" s="146"/>
      <c r="E32" s="146"/>
      <c r="F32" s="146"/>
      <c r="G32" s="148"/>
    </row>
    <row r="33" spans="2:8" x14ac:dyDescent="0.2">
      <c r="B33" s="147"/>
      <c r="C33" s="146"/>
      <c r="D33" s="231" t="s">
        <v>46</v>
      </c>
      <c r="E33" s="233"/>
      <c r="F33" s="235" t="s">
        <v>47</v>
      </c>
      <c r="G33" s="236"/>
    </row>
    <row r="34" spans="2:8" x14ac:dyDescent="0.2">
      <c r="B34" s="147"/>
      <c r="C34" s="146"/>
      <c r="D34" s="237" t="s">
        <v>67</v>
      </c>
      <c r="E34" s="238" t="s">
        <v>0</v>
      </c>
      <c r="F34" s="239" t="s">
        <v>67</v>
      </c>
      <c r="G34" s="240" t="s">
        <v>0</v>
      </c>
    </row>
    <row r="35" spans="2:8" x14ac:dyDescent="0.2">
      <c r="B35" s="241" t="s">
        <v>66</v>
      </c>
      <c r="C35" s="242"/>
      <c r="D35" s="271">
        <f>محاسبات!B13/25.4</f>
        <v>0.22979012504793966</v>
      </c>
      <c r="E35" s="228">
        <f>D35*25.4</f>
        <v>5.8366691762176668</v>
      </c>
      <c r="F35" s="269">
        <f>محاسبات!J13/25.4</f>
        <v>0.24023665398447946</v>
      </c>
      <c r="G35" s="227">
        <f>F35*25.4</f>
        <v>6.1020110112057777</v>
      </c>
    </row>
    <row r="36" spans="2:8" x14ac:dyDescent="0.2">
      <c r="B36" s="241" t="s">
        <v>34</v>
      </c>
      <c r="C36" s="242"/>
      <c r="D36" s="272">
        <f>محاسبات!E13/25.4</f>
        <v>9.4107033645507418E-2</v>
      </c>
      <c r="E36" s="230">
        <f>D36*25.4</f>
        <v>2.3903186545958883</v>
      </c>
      <c r="F36" s="270">
        <f>محاسبات!M13/25.4</f>
        <v>9.9705316986678075E-2</v>
      </c>
      <c r="G36" s="229">
        <f>F36*25.4</f>
        <v>2.532515051461623</v>
      </c>
    </row>
    <row r="37" spans="2:8" ht="13.5" thickBot="1" x14ac:dyDescent="0.25">
      <c r="B37" s="151"/>
      <c r="C37" s="149"/>
      <c r="D37" s="149"/>
      <c r="E37" s="149"/>
      <c r="F37" s="149"/>
      <c r="G37" s="150"/>
    </row>
    <row r="38" spans="2:8" x14ac:dyDescent="0.2">
      <c r="B38" s="147"/>
      <c r="C38" s="146"/>
      <c r="D38" s="146"/>
      <c r="E38" s="146"/>
      <c r="F38" s="146"/>
      <c r="G38" s="148"/>
    </row>
    <row r="39" spans="2:8" x14ac:dyDescent="0.2">
      <c r="B39" s="147"/>
      <c r="C39" s="146"/>
      <c r="D39" s="146"/>
      <c r="E39" s="146"/>
      <c r="F39" s="146"/>
      <c r="G39" s="148"/>
    </row>
    <row r="40" spans="2:8" x14ac:dyDescent="0.2">
      <c r="B40" s="152" t="s">
        <v>59</v>
      </c>
      <c r="C40" s="146"/>
      <c r="D40" s="146"/>
      <c r="E40" s="171" t="s">
        <v>60</v>
      </c>
      <c r="F40" s="259" t="str">
        <f>IF(G4=1,"TMR",(IF(G4=2,"Corn Silage","Haylage")))</f>
        <v>TMR</v>
      </c>
      <c r="G40" s="148"/>
    </row>
    <row r="41" spans="2:8" x14ac:dyDescent="0.2">
      <c r="B41" s="147"/>
      <c r="C41" s="146"/>
      <c r="D41" s="146"/>
      <c r="E41" s="146"/>
      <c r="F41" s="146"/>
      <c r="G41" s="148"/>
    </row>
    <row r="42" spans="2:8" x14ac:dyDescent="0.2">
      <c r="B42" s="153"/>
      <c r="C42" s="135"/>
      <c r="D42" s="166" t="s">
        <v>17</v>
      </c>
      <c r="E42" s="176"/>
      <c r="F42" s="176"/>
      <c r="G42" s="170"/>
      <c r="H42" s="168"/>
    </row>
    <row r="43" spans="2:8" x14ac:dyDescent="0.2">
      <c r="B43" s="182" t="s">
        <v>15</v>
      </c>
      <c r="C43" s="183"/>
      <c r="D43" s="167" t="s">
        <v>18</v>
      </c>
      <c r="E43" s="176"/>
      <c r="F43" s="176"/>
      <c r="G43" s="170"/>
      <c r="H43" s="168"/>
    </row>
    <row r="44" spans="2:8" x14ac:dyDescent="0.2">
      <c r="B44" s="190" t="s">
        <v>4</v>
      </c>
      <c r="C44" s="191"/>
      <c r="D44" s="260" t="str">
        <f>IF(G4=1,"2 to 8",(IF(G4=2,"3 to 8","10 to 20")))</f>
        <v>2 to 8</v>
      </c>
      <c r="E44" s="169"/>
      <c r="F44" s="169"/>
      <c r="G44" s="172"/>
      <c r="H44" s="168"/>
    </row>
    <row r="45" spans="2:8" x14ac:dyDescent="0.2">
      <c r="B45" s="190" t="s">
        <v>5</v>
      </c>
      <c r="C45" s="191"/>
      <c r="D45" s="260" t="str">
        <f>IF(G4=1,"30 to 50",(IF(G4=2,"45 to 65","45 to 75")))</f>
        <v>30 to 50</v>
      </c>
      <c r="E45" s="169"/>
      <c r="F45" s="169"/>
      <c r="G45" s="172"/>
      <c r="H45" s="168"/>
    </row>
    <row r="46" spans="2:8" x14ac:dyDescent="0.2">
      <c r="B46" s="190" t="s">
        <v>6</v>
      </c>
      <c r="C46" s="191"/>
      <c r="D46" s="260" t="str">
        <f>IF(G4=1,"10 to 20",(IF(G4=2,"20 to 30","30 to 40")))</f>
        <v>10 to 20</v>
      </c>
      <c r="E46" s="169"/>
      <c r="F46" s="169"/>
      <c r="G46" s="172"/>
      <c r="H46" s="168"/>
    </row>
    <row r="47" spans="2:8" x14ac:dyDescent="0.2">
      <c r="B47" s="182" t="s">
        <v>7</v>
      </c>
      <c r="C47" s="183"/>
      <c r="D47" s="261" t="str">
        <f>IF(G4=1,"30 to 40",(IF(G4=2,"less than 10","less than 10")))</f>
        <v>30 to 40</v>
      </c>
      <c r="E47" s="146"/>
      <c r="F47" s="169"/>
      <c r="G47" s="173"/>
      <c r="H47" s="168"/>
    </row>
    <row r="48" spans="2:8" ht="13.5" thickBot="1" x14ac:dyDescent="0.25">
      <c r="B48" s="151"/>
      <c r="C48" s="149"/>
      <c r="D48" s="149"/>
      <c r="E48" s="149"/>
      <c r="F48" s="149"/>
      <c r="G48" s="150"/>
    </row>
  </sheetData>
  <sheetProtection algorithmName="SHA-512" hashValue="q/OY0iRIE0UfHBflk4pfnBDtuylcRmPYH/h1yfgQxCmisJevRk1plvkSFFWDeObY9DV5imH9BXcT04cigbxEuw==" saltValue="rLemNZ133CU4vqVRGliXng==" spinCount="100000" sheet="1" objects="1" scenarios="1"/>
  <mergeCells count="30">
    <mergeCell ref="D1:F2"/>
    <mergeCell ref="D33:E33"/>
    <mergeCell ref="F33:G33"/>
    <mergeCell ref="B31:C32"/>
    <mergeCell ref="C3:D4"/>
    <mergeCell ref="B3:B4"/>
    <mergeCell ref="F5:G5"/>
    <mergeCell ref="I17:P17"/>
    <mergeCell ref="I18:P18"/>
    <mergeCell ref="B28:C28"/>
    <mergeCell ref="B29:C29"/>
    <mergeCell ref="B11:C11"/>
    <mergeCell ref="B12:C12"/>
    <mergeCell ref="B13:C13"/>
    <mergeCell ref="B14:C14"/>
    <mergeCell ref="B15:C15"/>
    <mergeCell ref="B16:C16"/>
    <mergeCell ref="B45:C45"/>
    <mergeCell ref="B46:C46"/>
    <mergeCell ref="B47:C47"/>
    <mergeCell ref="B43:C43"/>
    <mergeCell ref="B44:C44"/>
    <mergeCell ref="C5:D5"/>
    <mergeCell ref="B36:C36"/>
    <mergeCell ref="D23:E23"/>
    <mergeCell ref="B25:C25"/>
    <mergeCell ref="B26:C26"/>
    <mergeCell ref="B27:C27"/>
    <mergeCell ref="B35:C35"/>
    <mergeCell ref="F23:G23"/>
  </mergeCells>
  <phoneticPr fontId="0" type="noConversion"/>
  <printOptions horizontalCentered="1"/>
  <pageMargins left="0.75" right="0.75" top="1" bottom="1" header="0.5" footer="0.5"/>
  <pageSetup scale="84" orientation="portrait" horizontalDpi="96" verticalDpi="96" r:id="rId1"/>
  <headerFooter alignWithMargins="0">
    <oddFooter>&amp;L&amp;F&amp;RPrinted &amp;D</oddFooter>
  </headerFooter>
  <ignoredErrors>
    <ignoredError sqref="F35:F3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1"/>
  <sheetViews>
    <sheetView workbookViewId="0">
      <selection activeCell="C19" sqref="C19:D19"/>
    </sheetView>
  </sheetViews>
  <sheetFormatPr defaultRowHeight="12.75" x14ac:dyDescent="0.2"/>
  <cols>
    <col min="4" max="4" width="8.140625" style="1" customWidth="1"/>
    <col min="5" max="5" width="8" customWidth="1"/>
    <col min="6" max="6" width="10.28515625" customWidth="1"/>
    <col min="7" max="7" width="9.85546875" customWidth="1"/>
  </cols>
  <sheetData>
    <row r="1" spans="1:15" x14ac:dyDescent="0.2">
      <c r="A1" s="198" t="s">
        <v>46</v>
      </c>
      <c r="B1" s="198"/>
      <c r="C1" s="198"/>
      <c r="D1" s="198"/>
      <c r="E1" s="198"/>
      <c r="F1" s="198"/>
      <c r="G1" s="198"/>
      <c r="I1" s="199" t="s">
        <v>47</v>
      </c>
      <c r="J1" s="199"/>
      <c r="K1" s="199"/>
      <c r="L1" s="199"/>
      <c r="M1" s="199"/>
      <c r="N1" s="199"/>
      <c r="O1" s="199"/>
    </row>
    <row r="2" spans="1:15" ht="13.5" thickBot="1" x14ac:dyDescent="0.25">
      <c r="A2" s="31"/>
      <c r="B2" s="31"/>
      <c r="C2" s="31"/>
      <c r="D2" s="32"/>
      <c r="E2" s="31"/>
      <c r="F2" s="31"/>
      <c r="G2" s="31"/>
      <c r="I2" s="81"/>
      <c r="J2" s="81"/>
      <c r="K2" s="81"/>
      <c r="L2" s="81"/>
      <c r="M2" s="81"/>
      <c r="N2" s="81"/>
      <c r="O2" s="81"/>
    </row>
    <row r="3" spans="1:15" ht="15" x14ac:dyDescent="0.25">
      <c r="A3" s="33" t="s">
        <v>51</v>
      </c>
      <c r="B3" s="34"/>
      <c r="C3" s="34"/>
      <c r="D3" s="35"/>
      <c r="E3" s="34"/>
      <c r="F3" s="34"/>
      <c r="G3" s="36"/>
      <c r="H3" s="3"/>
      <c r="I3" s="82" t="s">
        <v>51</v>
      </c>
      <c r="J3" s="83"/>
      <c r="K3" s="83"/>
      <c r="L3" s="84"/>
      <c r="M3" s="83"/>
      <c r="N3" s="83"/>
      <c r="O3" s="85"/>
    </row>
    <row r="4" spans="1:15" x14ac:dyDescent="0.2">
      <c r="A4" s="37"/>
      <c r="B4" s="38"/>
      <c r="C4" s="38"/>
      <c r="D4" s="39"/>
      <c r="E4" s="38"/>
      <c r="F4" s="38"/>
      <c r="G4" s="40"/>
      <c r="H4" s="3"/>
      <c r="I4" s="86"/>
      <c r="J4" s="87"/>
      <c r="K4" s="87"/>
      <c r="L4" s="88"/>
      <c r="M4" s="87"/>
      <c r="N4" s="87"/>
      <c r="O4" s="89"/>
    </row>
    <row r="5" spans="1:15" ht="12.75" customHeight="1" x14ac:dyDescent="0.2">
      <c r="A5" s="41" t="s">
        <v>11</v>
      </c>
      <c r="B5" s="204" t="s">
        <v>12</v>
      </c>
      <c r="C5" s="205"/>
      <c r="D5" s="42" t="s">
        <v>41</v>
      </c>
      <c r="E5" s="42" t="s">
        <v>42</v>
      </c>
      <c r="F5" s="42" t="s">
        <v>43</v>
      </c>
      <c r="G5" s="202" t="s">
        <v>44</v>
      </c>
      <c r="H5" s="3"/>
      <c r="I5" s="90" t="s">
        <v>11</v>
      </c>
      <c r="J5" s="200" t="s">
        <v>12</v>
      </c>
      <c r="K5" s="201"/>
      <c r="L5" s="91" t="s">
        <v>41</v>
      </c>
      <c r="M5" s="91" t="s">
        <v>42</v>
      </c>
      <c r="N5" s="91" t="s">
        <v>43</v>
      </c>
      <c r="O5" s="195" t="s">
        <v>44</v>
      </c>
    </row>
    <row r="6" spans="1:15" x14ac:dyDescent="0.2">
      <c r="A6" s="43" t="s">
        <v>10</v>
      </c>
      <c r="B6" s="44" t="s">
        <v>2</v>
      </c>
      <c r="C6" s="45" t="s">
        <v>45</v>
      </c>
      <c r="D6" s="46" t="s">
        <v>0</v>
      </c>
      <c r="E6" s="47"/>
      <c r="F6" s="47"/>
      <c r="G6" s="203"/>
      <c r="H6" s="3"/>
      <c r="I6" s="92" t="s">
        <v>10</v>
      </c>
      <c r="J6" s="93" t="s">
        <v>2</v>
      </c>
      <c r="K6" s="94" t="s">
        <v>45</v>
      </c>
      <c r="L6" s="95" t="s">
        <v>0</v>
      </c>
      <c r="M6" s="96"/>
      <c r="N6" s="96"/>
      <c r="O6" s="196"/>
    </row>
    <row r="7" spans="1:15" x14ac:dyDescent="0.2">
      <c r="A7" s="48">
        <v>0.75</v>
      </c>
      <c r="B7" s="49">
        <f>'ورود اطلاعات'!D12</f>
        <v>10</v>
      </c>
      <c r="C7" s="50">
        <f>B7/$B$11*100</f>
        <v>5</v>
      </c>
      <c r="D7" s="51">
        <v>30</v>
      </c>
      <c r="E7" s="52">
        <f>LOG(D7)</f>
        <v>1.4771212547196624</v>
      </c>
      <c r="F7" s="53">
        <f>C7*E7</f>
        <v>7.3856062735983121</v>
      </c>
      <c r="G7" s="54">
        <f>C7*((E7-LOG($B$13))^2)</f>
        <v>2.5272934254086006</v>
      </c>
      <c r="H7" s="3"/>
      <c r="I7" s="97">
        <v>0.75</v>
      </c>
      <c r="J7" s="98">
        <f>'ورود اطلاعات'!F12</f>
        <v>20</v>
      </c>
      <c r="K7" s="99">
        <f>J7/$J$11*100</f>
        <v>10</v>
      </c>
      <c r="L7" s="100">
        <v>30</v>
      </c>
      <c r="M7" s="101">
        <f>LOG(L7)</f>
        <v>1.4771212547196624</v>
      </c>
      <c r="N7" s="102">
        <f>K7*M7</f>
        <v>14.771212547196624</v>
      </c>
      <c r="O7" s="103">
        <f>K7*((M7-LOG($J$13))^2)</f>
        <v>4.7837732623889009</v>
      </c>
    </row>
    <row r="8" spans="1:15" x14ac:dyDescent="0.2">
      <c r="A8" s="48">
        <v>0.31</v>
      </c>
      <c r="B8" s="49">
        <f>'ورود اطلاعات'!D13</f>
        <v>80</v>
      </c>
      <c r="C8" s="50">
        <f>B8/$B$11*100</f>
        <v>40</v>
      </c>
      <c r="D8" s="51">
        <v>12.33</v>
      </c>
      <c r="E8" s="52">
        <f>LOG(D8)</f>
        <v>1.0909630765957317</v>
      </c>
      <c r="F8" s="53">
        <f>C8*E8</f>
        <v>43.638523063829268</v>
      </c>
      <c r="G8" s="54">
        <f>C8*((E8-LOG($B$13))^2)</f>
        <v>4.2197495932208309</v>
      </c>
      <c r="H8" s="3"/>
      <c r="I8" s="97">
        <v>0.31</v>
      </c>
      <c r="J8" s="98">
        <f>'ورود اطلاعات'!F13</f>
        <v>70</v>
      </c>
      <c r="K8" s="99">
        <f>J8/$J$11*100</f>
        <v>35</v>
      </c>
      <c r="L8" s="100">
        <v>12.33</v>
      </c>
      <c r="M8" s="101">
        <f>LOG(L8)</f>
        <v>1.0909630765957317</v>
      </c>
      <c r="N8" s="102">
        <f>K8*M8</f>
        <v>38.18370768085061</v>
      </c>
      <c r="O8" s="103">
        <f>K8*((M8-LOG($J$13))^2)</f>
        <v>3.2663468194311602</v>
      </c>
    </row>
    <row r="9" spans="1:15" x14ac:dyDescent="0.2">
      <c r="A9" s="48">
        <v>0.16</v>
      </c>
      <c r="B9" s="49">
        <f>'ورود اطلاعات'!D14</f>
        <v>40</v>
      </c>
      <c r="C9" s="50">
        <f>B9/$B$11*100</f>
        <v>20</v>
      </c>
      <c r="D9" s="51">
        <v>5.66</v>
      </c>
      <c r="E9" s="52">
        <f>LOG(D9)</f>
        <v>0.75281643118827146</v>
      </c>
      <c r="F9" s="53">
        <f>C9*E9</f>
        <v>15.056328623765429</v>
      </c>
      <c r="G9" s="54">
        <f>C9*((E9-LOG($B$13))^2)</f>
        <v>3.5637274844490196E-3</v>
      </c>
      <c r="H9" s="3"/>
      <c r="I9" s="97">
        <v>0.16</v>
      </c>
      <c r="J9" s="98">
        <f>'ورود اطلاعات'!F14</f>
        <v>40</v>
      </c>
      <c r="K9" s="99">
        <f>J9/$J$11*100</f>
        <v>20</v>
      </c>
      <c r="L9" s="100">
        <v>5.66</v>
      </c>
      <c r="M9" s="101">
        <f>LOG(L9)</f>
        <v>0.75281643118827146</v>
      </c>
      <c r="N9" s="102">
        <f>K9*M9</f>
        <v>15.056328623765429</v>
      </c>
      <c r="O9" s="103">
        <f>K9*((M9-LOG($J$13))^2)</f>
        <v>2.1329012750370416E-2</v>
      </c>
    </row>
    <row r="10" spans="1:15" ht="13.5" thickBot="1" x14ac:dyDescent="0.25">
      <c r="A10" s="55">
        <v>0</v>
      </c>
      <c r="B10" s="56">
        <f>'ورود اطلاعات'!D15</f>
        <v>70</v>
      </c>
      <c r="C10" s="57">
        <f>B10/$B$11*100</f>
        <v>35</v>
      </c>
      <c r="D10" s="58">
        <v>2</v>
      </c>
      <c r="E10" s="59">
        <f>LOG(D10)</f>
        <v>0.3010299956639812</v>
      </c>
      <c r="F10" s="60">
        <f>C10*E10</f>
        <v>10.536049848239342</v>
      </c>
      <c r="G10" s="61">
        <f>C10*((E10-LOG($B$13))^2)</f>
        <v>7.572272571761844</v>
      </c>
      <c r="H10" s="3"/>
      <c r="I10" s="104">
        <v>0</v>
      </c>
      <c r="J10" s="105">
        <f>'ورود اطلاعات'!F15</f>
        <v>70</v>
      </c>
      <c r="K10" s="106">
        <f>J10/$J$11*100</f>
        <v>35</v>
      </c>
      <c r="L10" s="107">
        <v>2</v>
      </c>
      <c r="M10" s="108">
        <f>LOG(L10)</f>
        <v>0.3010299956639812</v>
      </c>
      <c r="N10" s="109">
        <f>K10*M10</f>
        <v>10.536049848239342</v>
      </c>
      <c r="O10" s="136">
        <f>K10*((M10-LOG($J$13))^2)</f>
        <v>8.2139754149282922</v>
      </c>
    </row>
    <row r="11" spans="1:15" ht="13.5" thickTop="1" x14ac:dyDescent="0.2">
      <c r="A11" s="62" t="s">
        <v>1</v>
      </c>
      <c r="B11" s="63">
        <f>SUM(B7:B10)</f>
        <v>200</v>
      </c>
      <c r="C11" s="63">
        <f>SUM(C7:C10)</f>
        <v>100</v>
      </c>
      <c r="D11" s="64"/>
      <c r="E11" s="63"/>
      <c r="F11" s="65">
        <f>SUM(F7:F10)</f>
        <v>76.616507809432349</v>
      </c>
      <c r="G11" s="66">
        <f>SUM(G7:G10)</f>
        <v>14.322879317875724</v>
      </c>
      <c r="H11" s="3"/>
      <c r="I11" s="110" t="s">
        <v>1</v>
      </c>
      <c r="J11" s="111">
        <f>SUM(J7:J10)</f>
        <v>200</v>
      </c>
      <c r="K11" s="111">
        <f>SUM(K7:K10)</f>
        <v>100</v>
      </c>
      <c r="L11" s="112"/>
      <c r="M11" s="111"/>
      <c r="N11" s="113">
        <f>SUM(N7:N10)</f>
        <v>78.547298700052011</v>
      </c>
      <c r="O11" s="114">
        <f>SUM(O7:O10)</f>
        <v>16.285424509498725</v>
      </c>
    </row>
    <row r="12" spans="1:15" x14ac:dyDescent="0.2">
      <c r="A12" s="37"/>
      <c r="B12" s="38"/>
      <c r="C12" s="38"/>
      <c r="D12" s="67"/>
      <c r="E12" s="38"/>
      <c r="F12" s="38"/>
      <c r="G12" s="40"/>
      <c r="H12" s="3"/>
      <c r="I12" s="86"/>
      <c r="J12" s="87"/>
      <c r="K12" s="87"/>
      <c r="L12" s="115"/>
      <c r="M12" s="87"/>
      <c r="N12" s="87"/>
      <c r="O12" s="89"/>
    </row>
    <row r="13" spans="1:15" ht="15" thickBot="1" x14ac:dyDescent="0.3">
      <c r="A13" s="68" t="s">
        <v>24</v>
      </c>
      <c r="B13" s="69">
        <f>10^(F11/C11)</f>
        <v>5.8366691762176668</v>
      </c>
      <c r="C13" s="70"/>
      <c r="D13" s="70" t="s">
        <v>25</v>
      </c>
      <c r="E13" s="69">
        <f>10^((G11/C11)^0.5)</f>
        <v>2.3903186545958883</v>
      </c>
      <c r="F13" s="71"/>
      <c r="G13" s="72"/>
      <c r="H13" s="3"/>
      <c r="I13" s="116" t="s">
        <v>24</v>
      </c>
      <c r="J13" s="117">
        <f>10^(N11/K11)</f>
        <v>6.1020110112057777</v>
      </c>
      <c r="K13" s="118"/>
      <c r="L13" s="118" t="s">
        <v>25</v>
      </c>
      <c r="M13" s="117">
        <f>10^((O11/K11)^0.5)</f>
        <v>2.532515051461623</v>
      </c>
      <c r="N13" s="119"/>
      <c r="O13" s="120"/>
    </row>
    <row r="14" spans="1:15" ht="13.5" thickBot="1" x14ac:dyDescent="0.25">
      <c r="A14" s="31"/>
      <c r="B14" s="31"/>
      <c r="C14" s="31"/>
      <c r="D14" s="32"/>
      <c r="E14" s="31"/>
      <c r="F14" s="31"/>
      <c r="G14" s="31"/>
      <c r="H14" s="3"/>
      <c r="I14" s="81"/>
      <c r="J14" s="81"/>
      <c r="K14" s="81"/>
      <c r="L14" s="121"/>
      <c r="M14" s="81"/>
      <c r="N14" s="81"/>
      <c r="O14" s="81"/>
    </row>
    <row r="15" spans="1:15" ht="15" x14ac:dyDescent="0.25">
      <c r="A15" s="33" t="s">
        <v>48</v>
      </c>
      <c r="B15" s="34"/>
      <c r="C15" s="34"/>
      <c r="D15" s="35"/>
      <c r="E15" s="34"/>
      <c r="F15" s="36"/>
      <c r="G15" s="31"/>
      <c r="I15" s="82" t="s">
        <v>48</v>
      </c>
      <c r="J15" s="83"/>
      <c r="K15" s="83"/>
      <c r="L15" s="84"/>
      <c r="M15" s="83"/>
      <c r="N15" s="85"/>
      <c r="O15" s="81"/>
    </row>
    <row r="16" spans="1:15" x14ac:dyDescent="0.2">
      <c r="A16" s="37"/>
      <c r="B16" s="73" t="s">
        <v>29</v>
      </c>
      <c r="C16" s="192" t="s">
        <v>30</v>
      </c>
      <c r="D16" s="192"/>
      <c r="E16" s="74"/>
      <c r="F16" s="75"/>
      <c r="G16" s="31"/>
      <c r="I16" s="86"/>
      <c r="J16" s="122" t="s">
        <v>29</v>
      </c>
      <c r="K16" s="197" t="s">
        <v>30</v>
      </c>
      <c r="L16" s="197"/>
      <c r="M16" s="123"/>
      <c r="N16" s="124"/>
      <c r="O16" s="81"/>
    </row>
    <row r="17" spans="1:15" x14ac:dyDescent="0.2">
      <c r="A17" s="37"/>
      <c r="B17" s="74" t="s">
        <v>28</v>
      </c>
      <c r="C17" s="192" t="s">
        <v>26</v>
      </c>
      <c r="D17" s="192"/>
      <c r="E17" s="74"/>
      <c r="F17" s="75"/>
      <c r="G17" s="31"/>
      <c r="I17" s="86"/>
      <c r="J17" s="123" t="s">
        <v>28</v>
      </c>
      <c r="K17" s="197" t="s">
        <v>26</v>
      </c>
      <c r="L17" s="197"/>
      <c r="M17" s="123"/>
      <c r="N17" s="124"/>
      <c r="O17" s="81"/>
    </row>
    <row r="18" spans="1:15" x14ac:dyDescent="0.2">
      <c r="A18" s="76"/>
      <c r="B18" s="77" t="s">
        <v>13</v>
      </c>
      <c r="C18" s="193" t="s">
        <v>27</v>
      </c>
      <c r="D18" s="193"/>
      <c r="E18" s="78" t="s">
        <v>31</v>
      </c>
      <c r="F18" s="79" t="s">
        <v>21</v>
      </c>
      <c r="G18" s="31"/>
      <c r="I18" s="86"/>
      <c r="J18" s="125" t="s">
        <v>13</v>
      </c>
      <c r="K18" s="208" t="s">
        <v>27</v>
      </c>
      <c r="L18" s="208"/>
      <c r="M18" s="126" t="s">
        <v>31</v>
      </c>
      <c r="N18" s="127" t="s">
        <v>21</v>
      </c>
      <c r="O18" s="81"/>
    </row>
    <row r="19" spans="1:15" x14ac:dyDescent="0.2">
      <c r="A19" s="37" t="s">
        <v>4</v>
      </c>
      <c r="B19" s="38">
        <v>0.75</v>
      </c>
      <c r="C19" s="194">
        <f>C8+C9+C10</f>
        <v>95</v>
      </c>
      <c r="D19" s="194"/>
      <c r="E19" s="137">
        <f>NORMSINV(C19/100)</f>
        <v>1.6448536269514715</v>
      </c>
      <c r="F19" s="138">
        <f>E19-$C$28+$D$28</f>
        <v>4.8350859331192844</v>
      </c>
      <c r="G19" s="31"/>
      <c r="I19" s="86" t="s">
        <v>4</v>
      </c>
      <c r="J19" s="87">
        <v>0.75</v>
      </c>
      <c r="K19" s="209">
        <f>K8+K9+K10</f>
        <v>90</v>
      </c>
      <c r="L19" s="209"/>
      <c r="M19" s="141">
        <f>NORMSINV(K19/100)</f>
        <v>1.2815515655446006</v>
      </c>
      <c r="N19" s="142">
        <f>M19-$C$28+$D$28</f>
        <v>4.4717838717124136</v>
      </c>
      <c r="O19" s="81"/>
    </row>
    <row r="20" spans="1:15" x14ac:dyDescent="0.2">
      <c r="A20" s="37" t="s">
        <v>5</v>
      </c>
      <c r="B20" s="38">
        <v>0.31</v>
      </c>
      <c r="C20" s="194">
        <f>C9+C10</f>
        <v>55</v>
      </c>
      <c r="D20" s="194"/>
      <c r="E20" s="137">
        <f>NORMSINV(C20/100)</f>
        <v>0.12566134685507416</v>
      </c>
      <c r="F20" s="138">
        <f>E20-$C$28+$D$28</f>
        <v>3.3158936530228873</v>
      </c>
      <c r="G20" s="31"/>
      <c r="I20" s="86" t="s">
        <v>5</v>
      </c>
      <c r="J20" s="87">
        <v>0.31</v>
      </c>
      <c r="K20" s="209">
        <f>K9+K10</f>
        <v>55</v>
      </c>
      <c r="L20" s="209"/>
      <c r="M20" s="141">
        <f>NORMSINV(K20/100)</f>
        <v>0.12566134685507416</v>
      </c>
      <c r="N20" s="142">
        <f>M20-$C$28+$D$28</f>
        <v>3.3158936530228873</v>
      </c>
      <c r="O20" s="81"/>
    </row>
    <row r="21" spans="1:15" ht="13.5" thickBot="1" x14ac:dyDescent="0.25">
      <c r="A21" s="80" t="s">
        <v>6</v>
      </c>
      <c r="B21" s="71">
        <v>0.16</v>
      </c>
      <c r="C21" s="211">
        <f>C10</f>
        <v>35</v>
      </c>
      <c r="D21" s="211"/>
      <c r="E21" s="139">
        <f>NORMSINV(C21/100)</f>
        <v>-0.38532046640756784</v>
      </c>
      <c r="F21" s="140">
        <f>E21-$C$28+$D$28</f>
        <v>2.8049118397602455</v>
      </c>
      <c r="G21" s="31"/>
      <c r="I21" s="128" t="s">
        <v>6</v>
      </c>
      <c r="J21" s="119">
        <v>0.16</v>
      </c>
      <c r="K21" s="210">
        <f>K10</f>
        <v>35</v>
      </c>
      <c r="L21" s="210"/>
      <c r="M21" s="143">
        <f>NORMSINV(K21/100)</f>
        <v>-0.38532046640756784</v>
      </c>
      <c r="N21" s="144">
        <f>M21-$C$28+$D$28</f>
        <v>2.8049118397602455</v>
      </c>
      <c r="O21" s="81"/>
    </row>
    <row r="24" spans="1:15" ht="15" x14ac:dyDescent="0.25">
      <c r="A24" s="11" t="s">
        <v>33</v>
      </c>
      <c r="B24" s="10"/>
      <c r="C24" s="10"/>
      <c r="D24" s="10"/>
    </row>
    <row r="25" spans="1:15" x14ac:dyDescent="0.2">
      <c r="A25" s="10"/>
      <c r="B25" s="10"/>
      <c r="C25" s="10"/>
      <c r="D25" s="10"/>
    </row>
    <row r="26" spans="1:15" x14ac:dyDescent="0.2">
      <c r="A26" s="22" t="s">
        <v>49</v>
      </c>
      <c r="B26" s="13"/>
      <c r="C26" s="13"/>
      <c r="D26" s="13"/>
    </row>
    <row r="27" spans="1:15" x14ac:dyDescent="0.2">
      <c r="A27" s="23" t="s">
        <v>29</v>
      </c>
      <c r="B27" s="24" t="s">
        <v>30</v>
      </c>
      <c r="C27" s="24" t="s">
        <v>20</v>
      </c>
      <c r="D27" s="25" t="s">
        <v>21</v>
      </c>
    </row>
    <row r="28" spans="1:15" x14ac:dyDescent="0.2">
      <c r="A28" s="12">
        <v>0.01</v>
      </c>
      <c r="B28" s="13">
        <v>0.1</v>
      </c>
      <c r="C28" s="13">
        <f>NORMSINV(B28/100)</f>
        <v>-3.0902323061678132</v>
      </c>
      <c r="D28" s="14">
        <f>B28</f>
        <v>0.1</v>
      </c>
      <c r="F28" s="9"/>
    </row>
    <row r="29" spans="1:15" x14ac:dyDescent="0.2">
      <c r="A29" s="12">
        <v>10</v>
      </c>
      <c r="B29" s="13"/>
      <c r="C29" s="13"/>
      <c r="D29" s="14">
        <f>D28</f>
        <v>0.1</v>
      </c>
      <c r="F29" s="9"/>
    </row>
    <row r="30" spans="1:15" x14ac:dyDescent="0.2">
      <c r="A30" s="12"/>
      <c r="B30" s="13"/>
      <c r="C30" s="13"/>
      <c r="D30" s="14"/>
      <c r="F30" s="9"/>
    </row>
    <row r="31" spans="1:15" x14ac:dyDescent="0.2">
      <c r="A31" s="12">
        <v>0.01</v>
      </c>
      <c r="B31" s="13">
        <v>1</v>
      </c>
      <c r="C31" s="13">
        <f>NORMSINV(B31/100)</f>
        <v>-2.3263478740408408</v>
      </c>
      <c r="D31" s="14">
        <f>C31-$C$28+$D$28</f>
        <v>0.86388443212697241</v>
      </c>
      <c r="F31" s="9"/>
    </row>
    <row r="32" spans="1:15" x14ac:dyDescent="0.2">
      <c r="A32" s="12">
        <v>10</v>
      </c>
      <c r="B32" s="13"/>
      <c r="C32" s="13"/>
      <c r="D32" s="14">
        <f>D31</f>
        <v>0.86388443212697241</v>
      </c>
      <c r="F32" s="9"/>
    </row>
    <row r="33" spans="1:6" x14ac:dyDescent="0.2">
      <c r="A33" s="12"/>
      <c r="B33" s="13"/>
      <c r="C33" s="13"/>
      <c r="D33" s="14"/>
      <c r="F33" s="9"/>
    </row>
    <row r="34" spans="1:6" x14ac:dyDescent="0.2">
      <c r="A34" s="12">
        <v>0.01</v>
      </c>
      <c r="B34" s="13">
        <v>2</v>
      </c>
      <c r="C34" s="13">
        <f>NORMSINV(B34/100)</f>
        <v>-2.0537489106318225</v>
      </c>
      <c r="D34" s="14">
        <f>C34-$C$28+$D$28</f>
        <v>1.1364833955359908</v>
      </c>
      <c r="F34" s="9"/>
    </row>
    <row r="35" spans="1:6" x14ac:dyDescent="0.2">
      <c r="A35" s="12">
        <v>10</v>
      </c>
      <c r="B35" s="13"/>
      <c r="C35" s="13"/>
      <c r="D35" s="14">
        <f>D34</f>
        <v>1.1364833955359908</v>
      </c>
      <c r="F35" s="9"/>
    </row>
    <row r="36" spans="1:6" x14ac:dyDescent="0.2">
      <c r="A36" s="12"/>
      <c r="B36" s="13"/>
      <c r="C36" s="13"/>
      <c r="D36" s="14"/>
      <c r="F36" s="9"/>
    </row>
    <row r="37" spans="1:6" x14ac:dyDescent="0.2">
      <c r="A37" s="12">
        <v>0.01</v>
      </c>
      <c r="B37" s="13">
        <v>5</v>
      </c>
      <c r="C37" s="13">
        <f>NORMSINV(B37/100)</f>
        <v>-1.6448536269514726</v>
      </c>
      <c r="D37" s="14">
        <f>C37-$C$28+$D$28</f>
        <v>1.5453786792163406</v>
      </c>
      <c r="F37" s="9"/>
    </row>
    <row r="38" spans="1:6" x14ac:dyDescent="0.2">
      <c r="A38" s="12">
        <v>10</v>
      </c>
      <c r="B38" s="13"/>
      <c r="C38" s="13"/>
      <c r="D38" s="14">
        <f>D37</f>
        <v>1.5453786792163406</v>
      </c>
      <c r="F38" s="9"/>
    </row>
    <row r="39" spans="1:6" x14ac:dyDescent="0.2">
      <c r="A39" s="12"/>
      <c r="B39" s="13"/>
      <c r="C39" s="13"/>
      <c r="D39" s="14"/>
      <c r="F39" s="9"/>
    </row>
    <row r="40" spans="1:6" x14ac:dyDescent="0.2">
      <c r="A40" s="12">
        <v>0.01</v>
      </c>
      <c r="B40" s="13">
        <v>10</v>
      </c>
      <c r="C40" s="13">
        <f>NORMSINV(B40/100)</f>
        <v>-1.2815515655446006</v>
      </c>
      <c r="D40" s="14">
        <f>C40-$C$28+$D$28</f>
        <v>1.9086807406232127</v>
      </c>
      <c r="F40" s="9"/>
    </row>
    <row r="41" spans="1:6" x14ac:dyDescent="0.2">
      <c r="A41" s="12">
        <v>10</v>
      </c>
      <c r="B41" s="13"/>
      <c r="C41" s="13"/>
      <c r="D41" s="14">
        <f>D40</f>
        <v>1.9086807406232127</v>
      </c>
      <c r="F41" s="9"/>
    </row>
    <row r="42" spans="1:6" x14ac:dyDescent="0.2">
      <c r="A42" s="12"/>
      <c r="B42" s="13"/>
      <c r="C42" s="13"/>
      <c r="D42" s="14"/>
      <c r="F42" s="9"/>
    </row>
    <row r="43" spans="1:6" x14ac:dyDescent="0.2">
      <c r="A43" s="12">
        <v>0.01</v>
      </c>
      <c r="B43" s="13">
        <v>20</v>
      </c>
      <c r="C43" s="13">
        <f>NORMSINV(B43/100)</f>
        <v>-0.84162123357291452</v>
      </c>
      <c r="D43" s="14">
        <f>C43-$C$28+$D$28</f>
        <v>2.3486110725948985</v>
      </c>
      <c r="F43" s="9"/>
    </row>
    <row r="44" spans="1:6" x14ac:dyDescent="0.2">
      <c r="A44" s="12">
        <v>10</v>
      </c>
      <c r="B44" s="13"/>
      <c r="C44" s="13"/>
      <c r="D44" s="14">
        <f>D43</f>
        <v>2.3486110725948985</v>
      </c>
    </row>
    <row r="45" spans="1:6" x14ac:dyDescent="0.2">
      <c r="A45" s="12"/>
      <c r="B45" s="13"/>
      <c r="C45" s="13"/>
      <c r="D45" s="14"/>
    </row>
    <row r="46" spans="1:6" x14ac:dyDescent="0.2">
      <c r="A46" s="12">
        <v>0.01</v>
      </c>
      <c r="B46" s="13">
        <v>30</v>
      </c>
      <c r="C46" s="13">
        <f>NORMSINV(B46/100)</f>
        <v>-0.52440051270804089</v>
      </c>
      <c r="D46" s="14">
        <f>C46-$C$28+$D$28</f>
        <v>2.6658317934597724</v>
      </c>
    </row>
    <row r="47" spans="1:6" x14ac:dyDescent="0.2">
      <c r="A47" s="12">
        <v>10</v>
      </c>
      <c r="B47" s="13"/>
      <c r="C47" s="13"/>
      <c r="D47" s="14">
        <f>D46</f>
        <v>2.6658317934597724</v>
      </c>
    </row>
    <row r="48" spans="1:6" x14ac:dyDescent="0.2">
      <c r="A48" s="12"/>
      <c r="B48" s="13"/>
      <c r="C48" s="13"/>
      <c r="D48" s="14"/>
    </row>
    <row r="49" spans="1:4" x14ac:dyDescent="0.2">
      <c r="A49" s="12">
        <v>0.01</v>
      </c>
      <c r="B49" s="13">
        <v>40</v>
      </c>
      <c r="C49" s="13">
        <f>NORMSINV(B49/100)</f>
        <v>-0.25334710313579978</v>
      </c>
      <c r="D49" s="14">
        <f>C49-$C$28+$D$28</f>
        <v>2.9368852030320136</v>
      </c>
    </row>
    <row r="50" spans="1:4" x14ac:dyDescent="0.2">
      <c r="A50" s="12">
        <v>10</v>
      </c>
      <c r="B50" s="13"/>
      <c r="C50" s="13"/>
      <c r="D50" s="14">
        <f>D49</f>
        <v>2.9368852030320136</v>
      </c>
    </row>
    <row r="51" spans="1:4" x14ac:dyDescent="0.2">
      <c r="A51" s="12"/>
      <c r="B51" s="13"/>
      <c r="C51" s="13"/>
      <c r="D51" s="14"/>
    </row>
    <row r="52" spans="1:4" x14ac:dyDescent="0.2">
      <c r="A52" s="12">
        <v>0.01</v>
      </c>
      <c r="B52" s="13">
        <v>50</v>
      </c>
      <c r="C52" s="13">
        <f>NORMSINV(B52/100)</f>
        <v>0</v>
      </c>
      <c r="D52" s="14">
        <f>C52-$C$28+$D$28</f>
        <v>3.1902323061678133</v>
      </c>
    </row>
    <row r="53" spans="1:4" x14ac:dyDescent="0.2">
      <c r="A53" s="12">
        <v>10</v>
      </c>
      <c r="B53" s="13"/>
      <c r="C53" s="13"/>
      <c r="D53" s="14">
        <f>D52</f>
        <v>3.1902323061678133</v>
      </c>
    </row>
    <row r="54" spans="1:4" x14ac:dyDescent="0.2">
      <c r="A54" s="12"/>
      <c r="B54" s="13"/>
      <c r="C54" s="13"/>
      <c r="D54" s="14"/>
    </row>
    <row r="55" spans="1:4" x14ac:dyDescent="0.2">
      <c r="A55" s="12">
        <v>0.01</v>
      </c>
      <c r="B55" s="13">
        <v>60</v>
      </c>
      <c r="C55" s="13">
        <f>NORMSINV(B55/100)</f>
        <v>0.25334710313579978</v>
      </c>
      <c r="D55" s="14">
        <f>C55-$C$28+$D$28</f>
        <v>3.4435794093036129</v>
      </c>
    </row>
    <row r="56" spans="1:4" x14ac:dyDescent="0.2">
      <c r="A56" s="12">
        <v>10</v>
      </c>
      <c r="B56" s="13"/>
      <c r="C56" s="13"/>
      <c r="D56" s="14">
        <f>D55</f>
        <v>3.4435794093036129</v>
      </c>
    </row>
    <row r="57" spans="1:4" x14ac:dyDescent="0.2">
      <c r="A57" s="12"/>
      <c r="B57" s="13"/>
      <c r="C57" s="13"/>
      <c r="D57" s="14"/>
    </row>
    <row r="58" spans="1:4" x14ac:dyDescent="0.2">
      <c r="A58" s="12">
        <v>0.01</v>
      </c>
      <c r="B58" s="13">
        <v>70</v>
      </c>
      <c r="C58" s="13">
        <f>NORMSINV(B58/100)</f>
        <v>0.52440051270804078</v>
      </c>
      <c r="D58" s="14">
        <f>C58-$C$28+$D$28</f>
        <v>3.7146328188758542</v>
      </c>
    </row>
    <row r="59" spans="1:4" x14ac:dyDescent="0.2">
      <c r="A59" s="12">
        <v>10</v>
      </c>
      <c r="B59" s="13"/>
      <c r="C59" s="13"/>
      <c r="D59" s="14">
        <f>D58</f>
        <v>3.7146328188758542</v>
      </c>
    </row>
    <row r="60" spans="1:4" x14ac:dyDescent="0.2">
      <c r="A60" s="12"/>
      <c r="B60" s="13"/>
      <c r="C60" s="13"/>
      <c r="D60" s="14"/>
    </row>
    <row r="61" spans="1:4" x14ac:dyDescent="0.2">
      <c r="A61" s="12">
        <v>0.01</v>
      </c>
      <c r="B61" s="13">
        <v>80</v>
      </c>
      <c r="C61" s="13">
        <f>NORMSINV(B61/100)</f>
        <v>0.84162123357291474</v>
      </c>
      <c r="D61" s="14">
        <f>C61-$C$28+$D$28</f>
        <v>4.0318535397407276</v>
      </c>
    </row>
    <row r="62" spans="1:4" x14ac:dyDescent="0.2">
      <c r="A62" s="12">
        <v>10</v>
      </c>
      <c r="B62" s="13"/>
      <c r="C62" s="13"/>
      <c r="D62" s="14">
        <f>D61</f>
        <v>4.0318535397407276</v>
      </c>
    </row>
    <row r="63" spans="1:4" x14ac:dyDescent="0.2">
      <c r="A63" s="12"/>
      <c r="B63" s="13"/>
      <c r="C63" s="13"/>
      <c r="D63" s="14"/>
    </row>
    <row r="64" spans="1:4" x14ac:dyDescent="0.2">
      <c r="A64" s="12">
        <v>0.01</v>
      </c>
      <c r="B64" s="13">
        <v>90</v>
      </c>
      <c r="C64" s="13">
        <f>NORMSINV(B64/100)</f>
        <v>1.2815515655446006</v>
      </c>
      <c r="D64" s="14">
        <f>C64-$C$28+$D$28</f>
        <v>4.4717838717124136</v>
      </c>
    </row>
    <row r="65" spans="1:19" x14ac:dyDescent="0.2">
      <c r="A65" s="12">
        <v>10</v>
      </c>
      <c r="B65" s="13"/>
      <c r="C65" s="13"/>
      <c r="D65" s="14">
        <f>D64</f>
        <v>4.4717838717124136</v>
      </c>
    </row>
    <row r="66" spans="1:19" x14ac:dyDescent="0.2">
      <c r="A66" s="12"/>
      <c r="B66" s="13"/>
      <c r="C66" s="13"/>
      <c r="D66" s="14"/>
    </row>
    <row r="67" spans="1:19" x14ac:dyDescent="0.2">
      <c r="A67" s="12">
        <v>0.01</v>
      </c>
      <c r="B67" s="13">
        <v>95</v>
      </c>
      <c r="C67" s="13">
        <f>NORMSINV(B67/100)</f>
        <v>1.6448536269514715</v>
      </c>
      <c r="D67" s="14">
        <f>C67-$C$28+$D$28</f>
        <v>4.8350859331192844</v>
      </c>
    </row>
    <row r="68" spans="1:19" x14ac:dyDescent="0.2">
      <c r="A68" s="12">
        <v>10</v>
      </c>
      <c r="B68" s="13"/>
      <c r="C68" s="13"/>
      <c r="D68" s="14">
        <f>D67</f>
        <v>4.8350859331192844</v>
      </c>
    </row>
    <row r="69" spans="1:19" x14ac:dyDescent="0.2">
      <c r="A69" s="12"/>
      <c r="B69" s="13"/>
      <c r="C69" s="13"/>
      <c r="D69" s="14"/>
    </row>
    <row r="70" spans="1:19" x14ac:dyDescent="0.2">
      <c r="A70" s="12">
        <v>0.01</v>
      </c>
      <c r="B70" s="13">
        <v>99</v>
      </c>
      <c r="C70" s="13">
        <f>NORMSINV(B70/100)</f>
        <v>2.3263478740408408</v>
      </c>
      <c r="D70" s="14">
        <f>C70-$C$28+$D$28</f>
        <v>5.5165801802086536</v>
      </c>
    </row>
    <row r="71" spans="1:19" x14ac:dyDescent="0.2">
      <c r="A71" s="12">
        <v>10</v>
      </c>
      <c r="B71" s="13"/>
      <c r="C71" s="13"/>
      <c r="D71" s="14">
        <f>D70</f>
        <v>5.5165801802086536</v>
      </c>
    </row>
    <row r="72" spans="1:19" x14ac:dyDescent="0.2">
      <c r="A72" s="12"/>
      <c r="B72" s="13"/>
      <c r="C72" s="13"/>
      <c r="D72" s="14"/>
    </row>
    <row r="73" spans="1:19" x14ac:dyDescent="0.2">
      <c r="A73" s="12">
        <v>0.01</v>
      </c>
      <c r="B73" s="13">
        <v>99.9</v>
      </c>
      <c r="C73" s="13">
        <f>NORMSINV(B73/100)</f>
        <v>3.0902323061678465</v>
      </c>
      <c r="D73" s="14">
        <f>C73-$C$28+$D$28</f>
        <v>6.2804646123356598</v>
      </c>
    </row>
    <row r="74" spans="1:19" x14ac:dyDescent="0.2">
      <c r="A74" s="15">
        <v>10</v>
      </c>
      <c r="B74" s="16"/>
      <c r="C74" s="16"/>
      <c r="D74" s="17">
        <f>D73</f>
        <v>6.2804646123356598</v>
      </c>
    </row>
    <row r="76" spans="1:19" ht="15.75" x14ac:dyDescent="0.25">
      <c r="A76" s="6"/>
      <c r="B76" s="6"/>
      <c r="C76" s="6"/>
      <c r="D76" s="6"/>
    </row>
    <row r="77" spans="1:19" x14ac:dyDescent="0.2">
      <c r="A77" s="21" t="s">
        <v>32</v>
      </c>
      <c r="B77" s="10"/>
      <c r="C77" s="10"/>
      <c r="D77" s="10"/>
    </row>
    <row r="78" spans="1:19" x14ac:dyDescent="0.2">
      <c r="A78" s="10"/>
      <c r="B78" s="10"/>
      <c r="C78" s="10"/>
      <c r="D78" s="10"/>
    </row>
    <row r="79" spans="1:19" x14ac:dyDescent="0.2">
      <c r="A79" s="206" t="s">
        <v>38</v>
      </c>
      <c r="B79" s="206"/>
      <c r="C79" s="206"/>
      <c r="D79" s="206"/>
      <c r="F79" s="207" t="s">
        <v>50</v>
      </c>
      <c r="G79" s="207"/>
      <c r="H79" s="207"/>
      <c r="I79" s="207"/>
      <c r="K79" s="207" t="s">
        <v>36</v>
      </c>
      <c r="L79" s="207"/>
      <c r="M79" s="207"/>
      <c r="N79" s="207"/>
      <c r="P79" s="163" t="s">
        <v>58</v>
      </c>
      <c r="Q79" s="164"/>
      <c r="R79" s="2" t="str">
        <f>IF('ورود اطلاعات'!$G$4=1,"TMR",IF('ورود اطلاعات'!$G$4=2,"Corn Silage","Haylage"))</f>
        <v>TMR</v>
      </c>
      <c r="S79" s="164"/>
    </row>
    <row r="80" spans="1:19" x14ac:dyDescent="0.2">
      <c r="A80" s="18" t="s">
        <v>29</v>
      </c>
      <c r="B80" s="19" t="s">
        <v>30</v>
      </c>
      <c r="C80" s="19" t="s">
        <v>31</v>
      </c>
      <c r="D80" s="20" t="s">
        <v>21</v>
      </c>
      <c r="E80" s="4"/>
      <c r="F80" s="18" t="s">
        <v>29</v>
      </c>
      <c r="G80" s="19" t="s">
        <v>30</v>
      </c>
      <c r="H80" s="19" t="s">
        <v>31</v>
      </c>
      <c r="I80" s="20" t="s">
        <v>21</v>
      </c>
      <c r="J80" s="4"/>
      <c r="K80" s="18" t="s">
        <v>29</v>
      </c>
      <c r="L80" s="19" t="s">
        <v>30</v>
      </c>
      <c r="M80" s="19" t="s">
        <v>31</v>
      </c>
      <c r="N80" s="20" t="s">
        <v>21</v>
      </c>
      <c r="P80" s="18" t="s">
        <v>29</v>
      </c>
      <c r="Q80" s="19" t="s">
        <v>30</v>
      </c>
      <c r="R80" s="19" t="s">
        <v>31</v>
      </c>
      <c r="S80" s="20" t="s">
        <v>21</v>
      </c>
    </row>
    <row r="81" spans="1:19" x14ac:dyDescent="0.2">
      <c r="A81" s="12">
        <v>0.14000000000000001</v>
      </c>
      <c r="B81" s="13">
        <v>30</v>
      </c>
      <c r="C81" s="13">
        <f>NORMSINV(B81/100)</f>
        <v>-0.52440051270804089</v>
      </c>
      <c r="D81" s="14">
        <f>C81-$C$28+$D$28</f>
        <v>2.6658317934597724</v>
      </c>
      <c r="F81" s="12">
        <v>0.14000000000000001</v>
      </c>
      <c r="G81" s="13">
        <v>1</v>
      </c>
      <c r="H81" s="13">
        <f>NORMSINV(G81/100)</f>
        <v>-2.3263478740408408</v>
      </c>
      <c r="I81" s="14">
        <f>H81-$C$28+$D$28</f>
        <v>0.86388443212697241</v>
      </c>
      <c r="K81" s="12">
        <v>0.14000000000000001</v>
      </c>
      <c r="L81" s="13">
        <v>1</v>
      </c>
      <c r="M81" s="13">
        <f>NORMSINV(L81/100)</f>
        <v>-2.3263478740408408</v>
      </c>
      <c r="N81" s="14">
        <f>M81-$C$28+$D$28</f>
        <v>0.86388443212697241</v>
      </c>
      <c r="P81" s="12">
        <v>0.14000000000000001</v>
      </c>
      <c r="Q81" s="161">
        <f>IF('ورود اطلاعات'!$G$4=1,محاسبات!B81,IF('ورود اطلاعات'!$G$4=2,G81,L81))</f>
        <v>30</v>
      </c>
      <c r="R81" s="13">
        <f>NORMSINV(Q81/100)</f>
        <v>-0.52440051270804089</v>
      </c>
      <c r="S81" s="14">
        <f>R81-$C$28+$D$28</f>
        <v>2.6658317934597724</v>
      </c>
    </row>
    <row r="82" spans="1:19" x14ac:dyDescent="0.2">
      <c r="A82" s="12">
        <v>0.14000000000000001</v>
      </c>
      <c r="B82" s="13">
        <v>40</v>
      </c>
      <c r="C82" s="13">
        <f t="shared" ref="C82:C97" si="0">NORMSINV(B82/100)</f>
        <v>-0.25334710313579978</v>
      </c>
      <c r="D82" s="14">
        <f t="shared" ref="D82:D97" si="1">C82-$C$28+$D$28</f>
        <v>2.9368852030320136</v>
      </c>
      <c r="F82" s="12">
        <v>0.14000000000000001</v>
      </c>
      <c r="G82" s="13">
        <v>10</v>
      </c>
      <c r="H82" s="13">
        <f t="shared" ref="H82:H97" si="2">NORMSINV(G82/100)</f>
        <v>-1.2815515655446006</v>
      </c>
      <c r="I82" s="14">
        <f t="shared" ref="I82:I97" si="3">H82-$C$28+$D$28</f>
        <v>1.9086807406232127</v>
      </c>
      <c r="K82" s="12">
        <v>0.14000000000000001</v>
      </c>
      <c r="L82" s="13">
        <v>10</v>
      </c>
      <c r="M82" s="13">
        <f t="shared" ref="M82:M97" si="4">NORMSINV(L82/100)</f>
        <v>-1.2815515655446006</v>
      </c>
      <c r="N82" s="14">
        <f t="shared" ref="N82:N97" si="5">M82-$C$28+$D$28</f>
        <v>1.9086807406232127</v>
      </c>
      <c r="P82" s="12">
        <v>0.14000000000000001</v>
      </c>
      <c r="Q82" s="161">
        <f>IF('ورود اطلاعات'!$G$4=1,محاسبات!B82,IF('ورود اطلاعات'!$G$4=2,G82,L82))</f>
        <v>40</v>
      </c>
      <c r="R82" s="13">
        <f t="shared" ref="R82:R97" si="6">NORMSINV(Q82/100)</f>
        <v>-0.25334710313579978</v>
      </c>
      <c r="S82" s="14">
        <f t="shared" ref="S82:S97" si="7">R82-$C$28+$D$28</f>
        <v>2.9368852030320136</v>
      </c>
    </row>
    <row r="83" spans="1:19" x14ac:dyDescent="0.2">
      <c r="A83" s="12">
        <v>0.185</v>
      </c>
      <c r="B83" s="13">
        <v>40</v>
      </c>
      <c r="C83" s="13">
        <f t="shared" si="0"/>
        <v>-0.25334710313579978</v>
      </c>
      <c r="D83" s="14">
        <f t="shared" si="1"/>
        <v>2.9368852030320136</v>
      </c>
      <c r="F83" s="12">
        <v>0.185</v>
      </c>
      <c r="G83" s="13">
        <v>10</v>
      </c>
      <c r="H83" s="13">
        <f t="shared" si="2"/>
        <v>-1.2815515655446006</v>
      </c>
      <c r="I83" s="14">
        <f t="shared" si="3"/>
        <v>1.9086807406232127</v>
      </c>
      <c r="K83" s="12">
        <v>0.185</v>
      </c>
      <c r="L83" s="13">
        <v>10</v>
      </c>
      <c r="M83" s="13">
        <f t="shared" si="4"/>
        <v>-1.2815515655446006</v>
      </c>
      <c r="N83" s="14">
        <f t="shared" si="5"/>
        <v>1.9086807406232127</v>
      </c>
      <c r="P83" s="12">
        <v>0.185</v>
      </c>
      <c r="Q83" s="161">
        <f>IF('ورود اطلاعات'!$G$4=1,محاسبات!B83,IF('ورود اطلاعات'!$G$4=2,G83,L83))</f>
        <v>40</v>
      </c>
      <c r="R83" s="13">
        <f t="shared" si="6"/>
        <v>-0.25334710313579978</v>
      </c>
      <c r="S83" s="14">
        <f t="shared" si="7"/>
        <v>2.9368852030320136</v>
      </c>
    </row>
    <row r="84" spans="1:19" x14ac:dyDescent="0.2">
      <c r="A84" s="12">
        <v>0.185</v>
      </c>
      <c r="B84" s="13">
        <v>30</v>
      </c>
      <c r="C84" s="13">
        <f t="shared" si="0"/>
        <v>-0.52440051270804089</v>
      </c>
      <c r="D84" s="14">
        <f t="shared" si="1"/>
        <v>2.6658317934597724</v>
      </c>
      <c r="F84" s="12">
        <v>0.185</v>
      </c>
      <c r="G84" s="13">
        <v>1</v>
      </c>
      <c r="H84" s="13">
        <f t="shared" si="2"/>
        <v>-2.3263478740408408</v>
      </c>
      <c r="I84" s="14">
        <f t="shared" si="3"/>
        <v>0.86388443212697241</v>
      </c>
      <c r="K84" s="12">
        <v>0.185</v>
      </c>
      <c r="L84" s="13">
        <v>1</v>
      </c>
      <c r="M84" s="13">
        <f t="shared" si="4"/>
        <v>-2.3263478740408408</v>
      </c>
      <c r="N84" s="14">
        <f t="shared" si="5"/>
        <v>0.86388443212697241</v>
      </c>
      <c r="P84" s="12">
        <v>0.185</v>
      </c>
      <c r="Q84" s="161">
        <f>IF('ورود اطلاعات'!$G$4=1,محاسبات!B84,IF('ورود اطلاعات'!$G$4=2,G84,L84))</f>
        <v>30</v>
      </c>
      <c r="R84" s="13">
        <f t="shared" si="6"/>
        <v>-0.52440051270804089</v>
      </c>
      <c r="S84" s="14">
        <f t="shared" si="7"/>
        <v>2.6658317934597724</v>
      </c>
    </row>
    <row r="85" spans="1:19" x14ac:dyDescent="0.2">
      <c r="A85" s="12">
        <v>0.14000000000000001</v>
      </c>
      <c r="B85" s="13">
        <v>30</v>
      </c>
      <c r="C85" s="13">
        <f t="shared" si="0"/>
        <v>-0.52440051270804089</v>
      </c>
      <c r="D85" s="14">
        <f t="shared" si="1"/>
        <v>2.6658317934597724</v>
      </c>
      <c r="F85" s="12">
        <v>0.14000000000000001</v>
      </c>
      <c r="G85" s="13">
        <v>1</v>
      </c>
      <c r="H85" s="13">
        <f t="shared" si="2"/>
        <v>-2.3263478740408408</v>
      </c>
      <c r="I85" s="14">
        <f t="shared" si="3"/>
        <v>0.86388443212697241</v>
      </c>
      <c r="K85" s="12">
        <v>0.14000000000000001</v>
      </c>
      <c r="L85" s="13">
        <v>1</v>
      </c>
      <c r="M85" s="13">
        <f t="shared" si="4"/>
        <v>-2.3263478740408408</v>
      </c>
      <c r="N85" s="14">
        <f t="shared" si="5"/>
        <v>0.86388443212697241</v>
      </c>
      <c r="P85" s="12">
        <v>0.14000000000000001</v>
      </c>
      <c r="Q85" s="161">
        <f>IF('ورود اطلاعات'!$G$4=1,محاسبات!B85,IF('ورود اطلاعات'!$G$4=2,G85,L85))</f>
        <v>30</v>
      </c>
      <c r="R85" s="13">
        <f t="shared" si="6"/>
        <v>-0.52440051270804089</v>
      </c>
      <c r="S85" s="14">
        <f t="shared" si="7"/>
        <v>2.6658317934597724</v>
      </c>
    </row>
    <row r="86" spans="1:19" x14ac:dyDescent="0.2">
      <c r="A86" s="12"/>
      <c r="B86" s="13"/>
      <c r="C86" s="13"/>
      <c r="D86" s="14"/>
      <c r="F86" s="12"/>
      <c r="G86" s="13"/>
      <c r="H86" s="13"/>
      <c r="I86" s="14"/>
      <c r="K86" s="12"/>
      <c r="L86" s="13"/>
      <c r="M86" s="13"/>
      <c r="N86" s="14"/>
      <c r="P86" s="12"/>
      <c r="Q86" s="161"/>
      <c r="R86" s="13"/>
      <c r="S86" s="14"/>
    </row>
    <row r="87" spans="1:19" x14ac:dyDescent="0.2">
      <c r="A87" s="12">
        <v>0.27</v>
      </c>
      <c r="B87" s="13">
        <v>40</v>
      </c>
      <c r="C87" s="13">
        <f t="shared" si="0"/>
        <v>-0.25334710313579978</v>
      </c>
      <c r="D87" s="14">
        <f t="shared" si="1"/>
        <v>2.9368852030320136</v>
      </c>
      <c r="F87" s="12">
        <v>0.27</v>
      </c>
      <c r="G87" s="13">
        <v>20</v>
      </c>
      <c r="H87" s="13">
        <f t="shared" si="2"/>
        <v>-0.84162123357291452</v>
      </c>
      <c r="I87" s="14">
        <f t="shared" si="3"/>
        <v>2.3486110725948985</v>
      </c>
      <c r="K87" s="12">
        <v>0.27</v>
      </c>
      <c r="L87" s="13">
        <v>30</v>
      </c>
      <c r="M87" s="13">
        <f t="shared" si="4"/>
        <v>-0.52440051270804089</v>
      </c>
      <c r="N87" s="14">
        <f t="shared" si="5"/>
        <v>2.6658317934597724</v>
      </c>
      <c r="P87" s="12">
        <v>0.27</v>
      </c>
      <c r="Q87" s="161">
        <f>IF('ورود اطلاعات'!$G$4=1,محاسبات!B87,IF('ورود اطلاعات'!$G$4=2,G87,L87))</f>
        <v>40</v>
      </c>
      <c r="R87" s="13">
        <f t="shared" si="6"/>
        <v>-0.25334710313579978</v>
      </c>
      <c r="S87" s="14">
        <f t="shared" si="7"/>
        <v>2.9368852030320136</v>
      </c>
    </row>
    <row r="88" spans="1:19" x14ac:dyDescent="0.2">
      <c r="A88" s="12">
        <v>0.27</v>
      </c>
      <c r="B88" s="13">
        <v>50</v>
      </c>
      <c r="C88" s="13">
        <f t="shared" si="0"/>
        <v>0</v>
      </c>
      <c r="D88" s="14">
        <f t="shared" si="1"/>
        <v>3.1902323061678133</v>
      </c>
      <c r="F88" s="12">
        <v>0.27</v>
      </c>
      <c r="G88" s="13">
        <v>35</v>
      </c>
      <c r="H88" s="13">
        <f t="shared" si="2"/>
        <v>-0.38532046640756784</v>
      </c>
      <c r="I88" s="14">
        <f t="shared" si="3"/>
        <v>2.8049118397602455</v>
      </c>
      <c r="K88" s="12">
        <v>0.27</v>
      </c>
      <c r="L88" s="13">
        <v>45</v>
      </c>
      <c r="M88" s="13">
        <f t="shared" si="4"/>
        <v>-0.12566134685507402</v>
      </c>
      <c r="N88" s="14">
        <f t="shared" si="5"/>
        <v>3.0645709593127393</v>
      </c>
      <c r="P88" s="12">
        <v>0.27</v>
      </c>
      <c r="Q88" s="161">
        <f>IF('ورود اطلاعات'!$G$4=1,محاسبات!B88,IF('ورود اطلاعات'!$G$4=2,G88,L88))</f>
        <v>50</v>
      </c>
      <c r="R88" s="13">
        <f t="shared" si="6"/>
        <v>0</v>
      </c>
      <c r="S88" s="14">
        <f t="shared" si="7"/>
        <v>3.1902323061678133</v>
      </c>
    </row>
    <row r="89" spans="1:19" x14ac:dyDescent="0.2">
      <c r="A89" s="12">
        <v>0.36</v>
      </c>
      <c r="B89" s="13">
        <v>50</v>
      </c>
      <c r="C89" s="13">
        <f t="shared" si="0"/>
        <v>0</v>
      </c>
      <c r="D89" s="14">
        <f t="shared" si="1"/>
        <v>3.1902323061678133</v>
      </c>
      <c r="F89" s="12">
        <v>0.36</v>
      </c>
      <c r="G89" s="13">
        <v>35</v>
      </c>
      <c r="H89" s="13">
        <f t="shared" si="2"/>
        <v>-0.38532046640756784</v>
      </c>
      <c r="I89" s="14">
        <f t="shared" si="3"/>
        <v>2.8049118397602455</v>
      </c>
      <c r="K89" s="12">
        <v>0.36</v>
      </c>
      <c r="L89" s="13">
        <v>45</v>
      </c>
      <c r="M89" s="13">
        <f t="shared" si="4"/>
        <v>-0.12566134685507402</v>
      </c>
      <c r="N89" s="14">
        <f t="shared" si="5"/>
        <v>3.0645709593127393</v>
      </c>
      <c r="P89" s="12">
        <v>0.36</v>
      </c>
      <c r="Q89" s="161">
        <f>IF('ورود اطلاعات'!$G$4=1,محاسبات!B89,IF('ورود اطلاعات'!$G$4=2,G89,L89))</f>
        <v>50</v>
      </c>
      <c r="R89" s="13">
        <f t="shared" si="6"/>
        <v>0</v>
      </c>
      <c r="S89" s="14">
        <f t="shared" si="7"/>
        <v>3.1902323061678133</v>
      </c>
    </row>
    <row r="90" spans="1:19" x14ac:dyDescent="0.2">
      <c r="A90" s="12">
        <v>0.36</v>
      </c>
      <c r="B90" s="13">
        <v>40</v>
      </c>
      <c r="C90" s="13">
        <f t="shared" si="0"/>
        <v>-0.25334710313579978</v>
      </c>
      <c r="D90" s="14">
        <f t="shared" si="1"/>
        <v>2.9368852030320136</v>
      </c>
      <c r="F90" s="12">
        <v>0.36</v>
      </c>
      <c r="G90" s="13">
        <v>20</v>
      </c>
      <c r="H90" s="13">
        <f t="shared" si="2"/>
        <v>-0.84162123357291452</v>
      </c>
      <c r="I90" s="14">
        <f t="shared" si="3"/>
        <v>2.3486110725948985</v>
      </c>
      <c r="K90" s="12">
        <v>0.36</v>
      </c>
      <c r="L90" s="13">
        <v>30</v>
      </c>
      <c r="M90" s="13">
        <f t="shared" si="4"/>
        <v>-0.52440051270804089</v>
      </c>
      <c r="N90" s="14">
        <f t="shared" si="5"/>
        <v>2.6658317934597724</v>
      </c>
      <c r="P90" s="12">
        <v>0.36</v>
      </c>
      <c r="Q90" s="161">
        <f>IF('ورود اطلاعات'!$G$4=1,محاسبات!B90,IF('ورود اطلاعات'!$G$4=2,G90,L90))</f>
        <v>40</v>
      </c>
      <c r="R90" s="13">
        <f t="shared" si="6"/>
        <v>-0.25334710313579978</v>
      </c>
      <c r="S90" s="14">
        <f t="shared" si="7"/>
        <v>2.9368852030320136</v>
      </c>
    </row>
    <row r="91" spans="1:19" x14ac:dyDescent="0.2">
      <c r="A91" s="12">
        <v>0.27</v>
      </c>
      <c r="B91" s="13">
        <v>40</v>
      </c>
      <c r="C91" s="13">
        <f t="shared" si="0"/>
        <v>-0.25334710313579978</v>
      </c>
      <c r="D91" s="14">
        <f t="shared" si="1"/>
        <v>2.9368852030320136</v>
      </c>
      <c r="F91" s="12">
        <v>0.27</v>
      </c>
      <c r="G91" s="13">
        <v>20</v>
      </c>
      <c r="H91" s="13">
        <f t="shared" si="2"/>
        <v>-0.84162123357291452</v>
      </c>
      <c r="I91" s="14">
        <f t="shared" si="3"/>
        <v>2.3486110725948985</v>
      </c>
      <c r="K91" s="12">
        <v>0.27</v>
      </c>
      <c r="L91" s="13">
        <v>30</v>
      </c>
      <c r="M91" s="13">
        <f t="shared" si="4"/>
        <v>-0.52440051270804089</v>
      </c>
      <c r="N91" s="14">
        <f t="shared" si="5"/>
        <v>2.6658317934597724</v>
      </c>
      <c r="P91" s="12">
        <v>0.27</v>
      </c>
      <c r="Q91" s="161">
        <f>IF('ورود اطلاعات'!$G$4=1,محاسبات!B91,IF('ورود اطلاعات'!$G$4=2,G91,L91))</f>
        <v>40</v>
      </c>
      <c r="R91" s="13">
        <f t="shared" si="6"/>
        <v>-0.25334710313579978</v>
      </c>
      <c r="S91" s="14">
        <f t="shared" si="7"/>
        <v>2.9368852030320136</v>
      </c>
    </row>
    <row r="92" spans="1:19" x14ac:dyDescent="0.2">
      <c r="A92" s="12"/>
      <c r="B92" s="13"/>
      <c r="C92" s="13"/>
      <c r="D92" s="14"/>
      <c r="F92" s="12"/>
      <c r="G92" s="13"/>
      <c r="H92" s="13"/>
      <c r="I92" s="14"/>
      <c r="K92" s="12"/>
      <c r="L92" s="13"/>
      <c r="M92" s="13"/>
      <c r="N92" s="14"/>
      <c r="P92" s="12"/>
      <c r="Q92" s="161"/>
      <c r="R92" s="13"/>
      <c r="S92" s="14"/>
    </row>
    <row r="93" spans="1:19" x14ac:dyDescent="0.2">
      <c r="A93" s="12">
        <v>0.65</v>
      </c>
      <c r="B93" s="13">
        <v>92</v>
      </c>
      <c r="C93" s="13">
        <f t="shared" si="0"/>
        <v>1.4050715603096329</v>
      </c>
      <c r="D93" s="14">
        <f t="shared" si="1"/>
        <v>4.5953038664774457</v>
      </c>
      <c r="F93" s="12">
        <v>0.65</v>
      </c>
      <c r="G93" s="13">
        <v>92</v>
      </c>
      <c r="H93" s="13">
        <f t="shared" si="2"/>
        <v>1.4050715603096329</v>
      </c>
      <c r="I93" s="14">
        <f t="shared" si="3"/>
        <v>4.5953038664774457</v>
      </c>
      <c r="K93" s="12">
        <v>0.65</v>
      </c>
      <c r="L93" s="13">
        <v>80</v>
      </c>
      <c r="M93" s="13">
        <f t="shared" si="4"/>
        <v>0.84162123357291474</v>
      </c>
      <c r="N93" s="14">
        <f t="shared" si="5"/>
        <v>4.0318535397407276</v>
      </c>
      <c r="P93" s="12">
        <v>0.65</v>
      </c>
      <c r="Q93" s="161">
        <f>IF('ورود اطلاعات'!$G$4=1,محاسبات!B93,IF('ورود اطلاعات'!$G$4=2,G93,L93))</f>
        <v>92</v>
      </c>
      <c r="R93" s="13">
        <f t="shared" si="6"/>
        <v>1.4050715603096329</v>
      </c>
      <c r="S93" s="14">
        <f t="shared" si="7"/>
        <v>4.5953038664774457</v>
      </c>
    </row>
    <row r="94" spans="1:19" x14ac:dyDescent="0.2">
      <c r="A94" s="12">
        <v>0.65</v>
      </c>
      <c r="B94" s="13">
        <v>98</v>
      </c>
      <c r="C94" s="13">
        <f t="shared" si="0"/>
        <v>2.0537489106318221</v>
      </c>
      <c r="D94" s="14">
        <f t="shared" si="1"/>
        <v>5.2439812167996349</v>
      </c>
      <c r="F94" s="12">
        <v>0.65</v>
      </c>
      <c r="G94" s="13">
        <v>97</v>
      </c>
      <c r="H94" s="13">
        <f t="shared" si="2"/>
        <v>1.8807936081512504</v>
      </c>
      <c r="I94" s="14">
        <f t="shared" si="3"/>
        <v>5.0710259143190637</v>
      </c>
      <c r="K94" s="12">
        <v>0.65</v>
      </c>
      <c r="L94" s="13">
        <v>90</v>
      </c>
      <c r="M94" s="13">
        <f t="shared" si="4"/>
        <v>1.2815515655446006</v>
      </c>
      <c r="N94" s="14">
        <f t="shared" si="5"/>
        <v>4.4717838717124136</v>
      </c>
      <c r="P94" s="12">
        <v>0.65</v>
      </c>
      <c r="Q94" s="161">
        <f>IF('ورود اطلاعات'!$G$4=1,محاسبات!B94,IF('ورود اطلاعات'!$G$4=2,G94,L94))</f>
        <v>98</v>
      </c>
      <c r="R94" s="13">
        <f t="shared" si="6"/>
        <v>2.0537489106318221</v>
      </c>
      <c r="S94" s="14">
        <f t="shared" si="7"/>
        <v>5.2439812167996349</v>
      </c>
    </row>
    <row r="95" spans="1:19" x14ac:dyDescent="0.2">
      <c r="A95" s="12">
        <v>0.86</v>
      </c>
      <c r="B95" s="13">
        <v>98</v>
      </c>
      <c r="C95" s="13">
        <f t="shared" si="0"/>
        <v>2.0537489106318221</v>
      </c>
      <c r="D95" s="14">
        <f t="shared" si="1"/>
        <v>5.2439812167996349</v>
      </c>
      <c r="F95" s="12">
        <v>0.86</v>
      </c>
      <c r="G95" s="13">
        <v>97</v>
      </c>
      <c r="H95" s="13">
        <f t="shared" si="2"/>
        <v>1.8807936081512504</v>
      </c>
      <c r="I95" s="14">
        <f t="shared" si="3"/>
        <v>5.0710259143190637</v>
      </c>
      <c r="K95" s="12">
        <v>0.86</v>
      </c>
      <c r="L95" s="13">
        <v>90</v>
      </c>
      <c r="M95" s="13">
        <f t="shared" si="4"/>
        <v>1.2815515655446006</v>
      </c>
      <c r="N95" s="14">
        <f t="shared" si="5"/>
        <v>4.4717838717124136</v>
      </c>
      <c r="P95" s="12">
        <v>0.86</v>
      </c>
      <c r="Q95" s="161">
        <f>IF('ورود اطلاعات'!$G$4=1,محاسبات!B95,IF('ورود اطلاعات'!$G$4=2,G95,L95))</f>
        <v>98</v>
      </c>
      <c r="R95" s="13">
        <f t="shared" si="6"/>
        <v>2.0537489106318221</v>
      </c>
      <c r="S95" s="14">
        <f t="shared" si="7"/>
        <v>5.2439812167996349</v>
      </c>
    </row>
    <row r="96" spans="1:19" x14ac:dyDescent="0.2">
      <c r="A96" s="12">
        <v>0.86</v>
      </c>
      <c r="B96" s="13">
        <v>92</v>
      </c>
      <c r="C96" s="13">
        <f t="shared" si="0"/>
        <v>1.4050715603096329</v>
      </c>
      <c r="D96" s="14">
        <f t="shared" si="1"/>
        <v>4.5953038664774457</v>
      </c>
      <c r="F96" s="12">
        <v>0.86</v>
      </c>
      <c r="G96" s="13">
        <v>92</v>
      </c>
      <c r="H96" s="13">
        <f t="shared" si="2"/>
        <v>1.4050715603096329</v>
      </c>
      <c r="I96" s="14">
        <f t="shared" si="3"/>
        <v>4.5953038664774457</v>
      </c>
      <c r="K96" s="12">
        <v>0.86</v>
      </c>
      <c r="L96" s="13">
        <v>80</v>
      </c>
      <c r="M96" s="13">
        <f t="shared" si="4"/>
        <v>0.84162123357291474</v>
      </c>
      <c r="N96" s="14">
        <f t="shared" si="5"/>
        <v>4.0318535397407276</v>
      </c>
      <c r="P96" s="12">
        <v>0.86</v>
      </c>
      <c r="Q96" s="161">
        <f>IF('ورود اطلاعات'!$G$4=1,محاسبات!B96,IF('ورود اطلاعات'!$G$4=2,G96,L96))</f>
        <v>92</v>
      </c>
      <c r="R96" s="13">
        <f t="shared" si="6"/>
        <v>1.4050715603096329</v>
      </c>
      <c r="S96" s="14">
        <f t="shared" si="7"/>
        <v>4.5953038664774457</v>
      </c>
    </row>
    <row r="97" spans="1:19" x14ac:dyDescent="0.2">
      <c r="A97" s="15">
        <v>0.65</v>
      </c>
      <c r="B97" s="16">
        <v>92</v>
      </c>
      <c r="C97" s="16">
        <f t="shared" si="0"/>
        <v>1.4050715603096329</v>
      </c>
      <c r="D97" s="17">
        <f t="shared" si="1"/>
        <v>4.5953038664774457</v>
      </c>
      <c r="F97" s="15">
        <v>0.65</v>
      </c>
      <c r="G97" s="162">
        <v>92</v>
      </c>
      <c r="H97" s="16">
        <f t="shared" si="2"/>
        <v>1.4050715603096329</v>
      </c>
      <c r="I97" s="17">
        <f t="shared" si="3"/>
        <v>4.5953038664774457</v>
      </c>
      <c r="K97" s="15">
        <v>0.65</v>
      </c>
      <c r="L97" s="162">
        <v>80</v>
      </c>
      <c r="M97" s="16">
        <f t="shared" si="4"/>
        <v>0.84162123357291474</v>
      </c>
      <c r="N97" s="17">
        <f t="shared" si="5"/>
        <v>4.0318535397407276</v>
      </c>
      <c r="P97" s="15">
        <v>0.65</v>
      </c>
      <c r="Q97" s="159">
        <f>IF('ورود اطلاعات'!$G$4=1,محاسبات!B97,IF('ورود اطلاعات'!$G$4=2,G97,L97))</f>
        <v>92</v>
      </c>
      <c r="R97" s="16">
        <f t="shared" si="6"/>
        <v>1.4050715603096329</v>
      </c>
      <c r="S97" s="17">
        <f t="shared" si="7"/>
        <v>4.5953038664774457</v>
      </c>
    </row>
    <row r="98" spans="1:19" x14ac:dyDescent="0.2">
      <c r="A98" s="10"/>
      <c r="B98" s="10"/>
      <c r="C98" s="10"/>
      <c r="D98" s="10"/>
    </row>
    <row r="99" spans="1:19" x14ac:dyDescent="0.2">
      <c r="A99" s="21" t="s">
        <v>22</v>
      </c>
      <c r="B99" s="10"/>
      <c r="C99" s="10"/>
      <c r="D99" s="10"/>
    </row>
    <row r="100" spans="1:19" x14ac:dyDescent="0.2">
      <c r="A100" s="26">
        <v>0.16</v>
      </c>
      <c r="B100" s="27">
        <v>0.1</v>
      </c>
      <c r="C100" s="10"/>
      <c r="D100" s="10"/>
    </row>
    <row r="101" spans="1:19" x14ac:dyDescent="0.2">
      <c r="A101" s="28">
        <v>0.16</v>
      </c>
      <c r="B101" s="29">
        <v>6.3</v>
      </c>
      <c r="C101" s="10"/>
      <c r="D101" s="10"/>
    </row>
    <row r="102" spans="1:19" x14ac:dyDescent="0.2">
      <c r="A102" s="28"/>
      <c r="B102" s="29"/>
      <c r="C102" s="10"/>
      <c r="D102" s="10"/>
    </row>
    <row r="103" spans="1:19" x14ac:dyDescent="0.2">
      <c r="A103" s="12">
        <v>0.31</v>
      </c>
      <c r="B103" s="14">
        <v>0.1</v>
      </c>
      <c r="C103" s="10"/>
      <c r="D103" s="10"/>
    </row>
    <row r="104" spans="1:19" x14ac:dyDescent="0.2">
      <c r="A104" s="12">
        <v>0.31</v>
      </c>
      <c r="B104" s="29">
        <v>6.3</v>
      </c>
      <c r="C104" s="10"/>
      <c r="D104" s="10"/>
    </row>
    <row r="105" spans="1:19" x14ac:dyDescent="0.2">
      <c r="A105" s="12"/>
      <c r="B105" s="14"/>
      <c r="C105" s="5"/>
    </row>
    <row r="106" spans="1:19" x14ac:dyDescent="0.2">
      <c r="A106" s="12">
        <v>0.75</v>
      </c>
      <c r="B106" s="14">
        <v>0.1</v>
      </c>
      <c r="C106" s="5"/>
    </row>
    <row r="107" spans="1:19" x14ac:dyDescent="0.2">
      <c r="A107" s="15">
        <v>0.75</v>
      </c>
      <c r="B107" s="30">
        <v>6.3</v>
      </c>
      <c r="C107" s="5"/>
    </row>
    <row r="109" spans="1:19" x14ac:dyDescent="0.2">
      <c r="A109" s="2" t="s">
        <v>62</v>
      </c>
    </row>
    <row r="110" spans="1:19" x14ac:dyDescent="0.2">
      <c r="A110" s="174" t="str">
        <f>IF('ورود اطلاعات'!G4=1,"TMR Particle Size Analysis",(IF('ورود اطلاعات'!G4=2,"Corn Silage Particle Size Analysis","Haylage Particle Size Analysis")))</f>
        <v>TMR Particle Size Analysis</v>
      </c>
    </row>
    <row r="111" spans="1:19" x14ac:dyDescent="0.2">
      <c r="A111" t="s">
        <v>61</v>
      </c>
      <c r="B111" t="str">
        <f>A111 &amp; ": " &amp; 'ورود اطلاعات'!C3</f>
        <v>For: Soroush Sabz Alborz</v>
      </c>
    </row>
  </sheetData>
  <sheetProtection sheet="1" objects="1" scenarios="1"/>
  <mergeCells count="21">
    <mergeCell ref="A79:D79"/>
    <mergeCell ref="F79:I79"/>
    <mergeCell ref="K79:N79"/>
    <mergeCell ref="K18:L18"/>
    <mergeCell ref="K19:L19"/>
    <mergeCell ref="K20:L20"/>
    <mergeCell ref="K21:L21"/>
    <mergeCell ref="C21:D21"/>
    <mergeCell ref="C20:D20"/>
    <mergeCell ref="A1:G1"/>
    <mergeCell ref="I1:O1"/>
    <mergeCell ref="J5:K5"/>
    <mergeCell ref="C16:D16"/>
    <mergeCell ref="G5:G6"/>
    <mergeCell ref="B5:C5"/>
    <mergeCell ref="C17:D17"/>
    <mergeCell ref="C18:D18"/>
    <mergeCell ref="C19:D19"/>
    <mergeCell ref="O5:O6"/>
    <mergeCell ref="K16:L16"/>
    <mergeCell ref="K17:L17"/>
  </mergeCells>
  <phoneticPr fontId="0" type="noConversion"/>
  <pageMargins left="0.75" right="0.75" top="1" bottom="1" header="0.5" footer="0.5"/>
  <pageSetup orientation="portrait" horizontalDpi="96" verticalDpi="96"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راهنمای استفاده از نرم افزار</vt:lpstr>
      <vt:lpstr>ورود اطلاعات</vt:lpstr>
      <vt:lpstr>محاسبات</vt:lpstr>
      <vt:lpstr>نمودار</vt:lpstr>
    </vt:vector>
  </TitlesOfParts>
  <Company>PSU Dairy and Animal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Jones</dc:creator>
  <cp:lastModifiedBy>S. Hadi</cp:lastModifiedBy>
  <cp:lastPrinted>2012-04-27T13:22:03Z</cp:lastPrinted>
  <dcterms:created xsi:type="dcterms:W3CDTF">2002-05-14T18:37:13Z</dcterms:created>
  <dcterms:modified xsi:type="dcterms:W3CDTF">2021-09-04T13:15:13Z</dcterms:modified>
</cp:coreProperties>
</file>